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oers.sharepoint.com/KSF 08  Iedere school passende ondersteuning/Financien/Waarderingssysteem/2023-2024/"/>
    </mc:Choice>
  </mc:AlternateContent>
  <xr:revisionPtr revIDLastSave="225" documentId="8_{A1939423-09A2-45B9-8E8F-90291D302BAB}" xr6:coauthVersionLast="47" xr6:coauthVersionMax="47" xr10:uidLastSave="{42ED3973-2B55-48A8-92C7-EC82BBAA42F3}"/>
  <bookViews>
    <workbookView xWindow="28680" yWindow="-120" windowWidth="29040" windowHeight="17640" xr2:uid="{00000000-000D-0000-FFFF-FFFF00000000}"/>
  </bookViews>
  <sheets>
    <sheet name="Overzicht bestuur" sheetId="8" r:id="rId1"/>
    <sheet name="Overzicht school" sheetId="7" r:id="rId2"/>
    <sheet name="Overzicht detail per school" sheetId="1" r:id="rId3"/>
    <sheet name="Constanten" sheetId="9" r:id="rId4"/>
  </sheets>
  <definedNames>
    <definedName name="_xlnm._FilterDatabase" localSheetId="0" hidden="1">'Overzicht bestuur'!$A$2:$F$2</definedName>
    <definedName name="_xlnm._FilterDatabase" localSheetId="2" hidden="1">'Overzicht detail per school'!$A$3:$AK$97</definedName>
    <definedName name="_xlnm._FilterDatabase" localSheetId="1" hidden="1">'Overzicht school'!$A$2:$J$97</definedName>
    <definedName name="SPS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1" l="1"/>
  <c r="AF43" i="1"/>
  <c r="D17" i="8" l="1"/>
  <c r="C17" i="8"/>
  <c r="D16" i="8"/>
  <c r="C16" i="8"/>
  <c r="D15" i="8"/>
  <c r="C15" i="8"/>
  <c r="E14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E6" i="8"/>
  <c r="D6" i="8"/>
  <c r="C6" i="8"/>
  <c r="D5" i="8"/>
  <c r="C5" i="8"/>
  <c r="D4" i="8"/>
  <c r="C4" i="8"/>
  <c r="D3" i="8"/>
  <c r="C3" i="8"/>
  <c r="I96" i="7" l="1"/>
  <c r="H96" i="7"/>
  <c r="G96" i="7"/>
  <c r="I95" i="7"/>
  <c r="H95" i="7"/>
  <c r="G95" i="7"/>
  <c r="I94" i="7"/>
  <c r="H94" i="7"/>
  <c r="G94" i="7"/>
  <c r="I93" i="7"/>
  <c r="H93" i="7"/>
  <c r="G93" i="7"/>
  <c r="I92" i="7"/>
  <c r="H92" i="7"/>
  <c r="G92" i="7"/>
  <c r="I91" i="7"/>
  <c r="H91" i="7"/>
  <c r="G91" i="7"/>
  <c r="I90" i="7"/>
  <c r="H90" i="7"/>
  <c r="G90" i="7"/>
  <c r="I89" i="7"/>
  <c r="H89" i="7"/>
  <c r="G89" i="7"/>
  <c r="I88" i="7"/>
  <c r="E11" i="8" s="1"/>
  <c r="H88" i="7"/>
  <c r="G88" i="7"/>
  <c r="I87" i="7"/>
  <c r="H87" i="7"/>
  <c r="G87" i="7"/>
  <c r="I86" i="7"/>
  <c r="H86" i="7"/>
  <c r="G86" i="7"/>
  <c r="I85" i="7"/>
  <c r="H85" i="7"/>
  <c r="G85" i="7"/>
  <c r="I84" i="7"/>
  <c r="H84" i="7"/>
  <c r="G84" i="7"/>
  <c r="I83" i="7"/>
  <c r="H83" i="7"/>
  <c r="G83" i="7"/>
  <c r="I82" i="7"/>
  <c r="H82" i="7"/>
  <c r="G82" i="7"/>
  <c r="I81" i="7"/>
  <c r="H81" i="7"/>
  <c r="G81" i="7"/>
  <c r="I80" i="7"/>
  <c r="H80" i="7"/>
  <c r="G80" i="7"/>
  <c r="I79" i="7"/>
  <c r="H79" i="7"/>
  <c r="G79" i="7"/>
  <c r="I78" i="7"/>
  <c r="H78" i="7"/>
  <c r="G78" i="7"/>
  <c r="I77" i="7"/>
  <c r="E15" i="8" s="1"/>
  <c r="H77" i="7"/>
  <c r="G77" i="7"/>
  <c r="I76" i="7"/>
  <c r="H76" i="7"/>
  <c r="G76" i="7"/>
  <c r="I75" i="7"/>
  <c r="H75" i="7"/>
  <c r="G75" i="7"/>
  <c r="I74" i="7"/>
  <c r="E7" i="8" s="1"/>
  <c r="H74" i="7"/>
  <c r="G74" i="7"/>
  <c r="I73" i="7"/>
  <c r="H73" i="7"/>
  <c r="G73" i="7"/>
  <c r="I72" i="7"/>
  <c r="H72" i="7"/>
  <c r="G72" i="7"/>
  <c r="I71" i="7"/>
  <c r="H71" i="7"/>
  <c r="G71" i="7"/>
  <c r="I70" i="7"/>
  <c r="H70" i="7"/>
  <c r="G70" i="7"/>
  <c r="I69" i="7"/>
  <c r="H69" i="7"/>
  <c r="G69" i="7"/>
  <c r="I68" i="7"/>
  <c r="H68" i="7"/>
  <c r="G68" i="7"/>
  <c r="I67" i="7"/>
  <c r="H67" i="7"/>
  <c r="G67" i="7"/>
  <c r="I66" i="7"/>
  <c r="H66" i="7"/>
  <c r="G66" i="7"/>
  <c r="I65" i="7"/>
  <c r="H65" i="7"/>
  <c r="G65" i="7"/>
  <c r="I64" i="7"/>
  <c r="H64" i="7"/>
  <c r="G64" i="7"/>
  <c r="I63" i="7"/>
  <c r="H63" i="7"/>
  <c r="G63" i="7"/>
  <c r="I62" i="7"/>
  <c r="H62" i="7"/>
  <c r="G62" i="7"/>
  <c r="I61" i="7"/>
  <c r="H61" i="7"/>
  <c r="G61" i="7"/>
  <c r="I60" i="7"/>
  <c r="H60" i="7"/>
  <c r="G60" i="7"/>
  <c r="I59" i="7"/>
  <c r="H59" i="7"/>
  <c r="G59" i="7"/>
  <c r="I58" i="7"/>
  <c r="H58" i="7"/>
  <c r="G58" i="7"/>
  <c r="I57" i="7"/>
  <c r="H57" i="7"/>
  <c r="G57" i="7"/>
  <c r="I56" i="7"/>
  <c r="H56" i="7"/>
  <c r="G56" i="7"/>
  <c r="I55" i="7"/>
  <c r="H55" i="7"/>
  <c r="G55" i="7"/>
  <c r="I54" i="7"/>
  <c r="H54" i="7"/>
  <c r="G54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E17" i="8" s="1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E10" i="8" s="1"/>
  <c r="H28" i="7"/>
  <c r="G28" i="7"/>
  <c r="I27" i="7"/>
  <c r="H27" i="7"/>
  <c r="G27" i="7"/>
  <c r="I26" i="7"/>
  <c r="E9" i="8" s="1"/>
  <c r="H26" i="7"/>
  <c r="G26" i="7"/>
  <c r="I25" i="7"/>
  <c r="H25" i="7"/>
  <c r="G25" i="7"/>
  <c r="I24" i="7"/>
  <c r="H24" i="7"/>
  <c r="G24" i="7"/>
  <c r="I23" i="7"/>
  <c r="H23" i="7"/>
  <c r="G23" i="7"/>
  <c r="I22" i="7"/>
  <c r="E4" i="8" s="1"/>
  <c r="H22" i="7"/>
  <c r="G22" i="7"/>
  <c r="I21" i="7"/>
  <c r="E3" i="8" s="1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E16" i="8" s="1"/>
  <c r="H8" i="7"/>
  <c r="G8" i="7"/>
  <c r="I7" i="7"/>
  <c r="H7" i="7"/>
  <c r="G7" i="7"/>
  <c r="I6" i="7"/>
  <c r="H6" i="7"/>
  <c r="G6" i="7"/>
  <c r="I5" i="7"/>
  <c r="E8" i="8" s="1"/>
  <c r="H5" i="7"/>
  <c r="G5" i="7"/>
  <c r="I4" i="7"/>
  <c r="H4" i="7"/>
  <c r="G4" i="7"/>
  <c r="I3" i="7"/>
  <c r="E13" i="8" s="1"/>
  <c r="H3" i="7"/>
  <c r="G3" i="7"/>
  <c r="E12" i="8" l="1"/>
  <c r="E5" i="8"/>
  <c r="AI72" i="1"/>
  <c r="AH72" i="1"/>
  <c r="E96" i="7"/>
  <c r="D96" i="7"/>
  <c r="E95" i="7"/>
  <c r="D95" i="7"/>
  <c r="A96" i="7"/>
  <c r="A95" i="7"/>
  <c r="AH97" i="1"/>
  <c r="AH96" i="1"/>
  <c r="AF96" i="1"/>
  <c r="J95" i="7" s="1"/>
  <c r="AE96" i="1"/>
  <c r="AD96" i="1"/>
  <c r="AC96" i="1"/>
  <c r="AH67" i="1"/>
  <c r="A67" i="7"/>
  <c r="A66" i="7"/>
  <c r="A65" i="7"/>
  <c r="A64" i="7"/>
  <c r="A63" i="7"/>
  <c r="A62" i="7"/>
  <c r="A61" i="7"/>
  <c r="A60" i="7"/>
  <c r="D67" i="7"/>
  <c r="E67" i="7"/>
  <c r="AF67" i="1"/>
  <c r="J66" i="7" s="1"/>
  <c r="AE67" i="1"/>
  <c r="AD67" i="1"/>
  <c r="AC67" i="1"/>
  <c r="E66" i="7"/>
  <c r="D66" i="7"/>
  <c r="A71" i="7"/>
  <c r="A72" i="7"/>
  <c r="A73" i="7"/>
  <c r="A74" i="7"/>
  <c r="A75" i="7"/>
  <c r="A76" i="7"/>
  <c r="AF72" i="1"/>
  <c r="J71" i="7" s="1"/>
  <c r="AE72" i="1"/>
  <c r="AD72" i="1"/>
  <c r="AC72" i="1"/>
  <c r="E71" i="7"/>
  <c r="D71" i="7"/>
  <c r="AF97" i="1"/>
  <c r="J96" i="7" s="1"/>
  <c r="AF95" i="1"/>
  <c r="J94" i="7" s="1"/>
  <c r="AF94" i="1"/>
  <c r="J93" i="7" s="1"/>
  <c r="AF93" i="1"/>
  <c r="J92" i="7" s="1"/>
  <c r="AF92" i="1"/>
  <c r="J91" i="7" s="1"/>
  <c r="AF91" i="1"/>
  <c r="J90" i="7" s="1"/>
  <c r="AF90" i="1"/>
  <c r="J89" i="7" s="1"/>
  <c r="AF89" i="1"/>
  <c r="J88" i="7" s="1"/>
  <c r="AF88" i="1"/>
  <c r="J87" i="7" s="1"/>
  <c r="AF87" i="1"/>
  <c r="J86" i="7" s="1"/>
  <c r="AF86" i="1"/>
  <c r="J85" i="7" s="1"/>
  <c r="AF85" i="1"/>
  <c r="J84" i="7" s="1"/>
  <c r="AF84" i="1"/>
  <c r="J83" i="7" s="1"/>
  <c r="F6" i="8" s="1"/>
  <c r="AF83" i="1"/>
  <c r="J82" i="7" s="1"/>
  <c r="AF82" i="1"/>
  <c r="J81" i="7" s="1"/>
  <c r="AF81" i="1"/>
  <c r="J80" i="7" s="1"/>
  <c r="AF80" i="1"/>
  <c r="J79" i="7" s="1"/>
  <c r="AF79" i="1"/>
  <c r="J78" i="7" s="1"/>
  <c r="AF78" i="1"/>
  <c r="J77" i="7" s="1"/>
  <c r="F15" i="8" s="1"/>
  <c r="AF77" i="1"/>
  <c r="J76" i="7" s="1"/>
  <c r="AF76" i="1"/>
  <c r="J75" i="7" s="1"/>
  <c r="AF75" i="1"/>
  <c r="J74" i="7" s="1"/>
  <c r="AF74" i="1"/>
  <c r="J73" i="7" s="1"/>
  <c r="AF73" i="1"/>
  <c r="J72" i="7" s="1"/>
  <c r="AF71" i="1"/>
  <c r="J70" i="7" s="1"/>
  <c r="AF70" i="1"/>
  <c r="J69" i="7" s="1"/>
  <c r="AF69" i="1"/>
  <c r="J68" i="7" s="1"/>
  <c r="AF68" i="1"/>
  <c r="J67" i="7" s="1"/>
  <c r="AF66" i="1"/>
  <c r="J65" i="7" s="1"/>
  <c r="AF65" i="1"/>
  <c r="J64" i="7" s="1"/>
  <c r="AF64" i="1"/>
  <c r="J63" i="7" s="1"/>
  <c r="AF63" i="1"/>
  <c r="J62" i="7" s="1"/>
  <c r="AF62" i="1"/>
  <c r="J61" i="7" s="1"/>
  <c r="AF61" i="1"/>
  <c r="J60" i="7" s="1"/>
  <c r="AF60" i="1"/>
  <c r="J59" i="7" s="1"/>
  <c r="AF59" i="1"/>
  <c r="J58" i="7" s="1"/>
  <c r="AF58" i="1"/>
  <c r="J57" i="7" s="1"/>
  <c r="AF57" i="1"/>
  <c r="J56" i="7" s="1"/>
  <c r="AF56" i="1"/>
  <c r="J55" i="7" s="1"/>
  <c r="AF55" i="1"/>
  <c r="J54" i="7" s="1"/>
  <c r="AF54" i="1"/>
  <c r="J53" i="7" s="1"/>
  <c r="AF53" i="1"/>
  <c r="J52" i="7" s="1"/>
  <c r="AF52" i="1"/>
  <c r="J51" i="7" s="1"/>
  <c r="AF51" i="1"/>
  <c r="J50" i="7" s="1"/>
  <c r="AF50" i="1"/>
  <c r="J49" i="7" s="1"/>
  <c r="F17" i="8" s="1"/>
  <c r="AF49" i="1"/>
  <c r="J48" i="7" s="1"/>
  <c r="AF48" i="1"/>
  <c r="J47" i="7" s="1"/>
  <c r="AF47" i="1"/>
  <c r="J46" i="7" s="1"/>
  <c r="AF46" i="1"/>
  <c r="J45" i="7" s="1"/>
  <c r="AF45" i="1"/>
  <c r="J44" i="7" s="1"/>
  <c r="AF44" i="1"/>
  <c r="J43" i="7" s="1"/>
  <c r="J42" i="7"/>
  <c r="AF42" i="1"/>
  <c r="J41" i="7" s="1"/>
  <c r="AF41" i="1"/>
  <c r="J40" i="7" s="1"/>
  <c r="AF40" i="1"/>
  <c r="J39" i="7" s="1"/>
  <c r="AF39" i="1"/>
  <c r="J38" i="7" s="1"/>
  <c r="AF38" i="1"/>
  <c r="J37" i="7" s="1"/>
  <c r="AF37" i="1"/>
  <c r="J36" i="7" s="1"/>
  <c r="AF36" i="1"/>
  <c r="J35" i="7" s="1"/>
  <c r="AF35" i="1"/>
  <c r="J34" i="7" s="1"/>
  <c r="AF34" i="1"/>
  <c r="J33" i="7" s="1"/>
  <c r="AF33" i="1"/>
  <c r="J32" i="7" s="1"/>
  <c r="AF32" i="1"/>
  <c r="J31" i="7" s="1"/>
  <c r="AF31" i="1"/>
  <c r="J30" i="7" s="1"/>
  <c r="AF30" i="1"/>
  <c r="J29" i="7" s="1"/>
  <c r="AF29" i="1"/>
  <c r="J28" i="7" s="1"/>
  <c r="F10" i="8" s="1"/>
  <c r="AF28" i="1"/>
  <c r="J27" i="7" s="1"/>
  <c r="AF27" i="1"/>
  <c r="J26" i="7" s="1"/>
  <c r="F9" i="8" s="1"/>
  <c r="AF26" i="1"/>
  <c r="J25" i="7" s="1"/>
  <c r="AF25" i="1"/>
  <c r="J24" i="7" s="1"/>
  <c r="AF24" i="1"/>
  <c r="J23" i="7" s="1"/>
  <c r="AF23" i="1"/>
  <c r="J22" i="7" s="1"/>
  <c r="AF22" i="1"/>
  <c r="J21" i="7" s="1"/>
  <c r="AF21" i="1"/>
  <c r="J20" i="7" s="1"/>
  <c r="AF20" i="1"/>
  <c r="J19" i="7" s="1"/>
  <c r="AF19" i="1"/>
  <c r="J18" i="7" s="1"/>
  <c r="AF18" i="1"/>
  <c r="J17" i="7" s="1"/>
  <c r="AF17" i="1"/>
  <c r="J16" i="7" s="1"/>
  <c r="AF16" i="1"/>
  <c r="J15" i="7" s="1"/>
  <c r="AF15" i="1"/>
  <c r="J14" i="7" s="1"/>
  <c r="AF14" i="1"/>
  <c r="J13" i="7" s="1"/>
  <c r="AF13" i="1"/>
  <c r="J12" i="7" s="1"/>
  <c r="AF12" i="1"/>
  <c r="J11" i="7" s="1"/>
  <c r="AF11" i="1"/>
  <c r="J10" i="7" s="1"/>
  <c r="AF10" i="1"/>
  <c r="J9" i="7" s="1"/>
  <c r="AF9" i="1"/>
  <c r="J8" i="7" s="1"/>
  <c r="F16" i="8" s="1"/>
  <c r="AF8" i="1"/>
  <c r="J7" i="7" s="1"/>
  <c r="AF7" i="1"/>
  <c r="J6" i="7" s="1"/>
  <c r="AF6" i="1"/>
  <c r="J5" i="7" s="1"/>
  <c r="AF5" i="1"/>
  <c r="J4" i="7" s="1"/>
  <c r="F14" i="8" s="1"/>
  <c r="J3" i="7"/>
  <c r="F13" i="8" s="1"/>
  <c r="AE4" i="1"/>
  <c r="AK98" i="1"/>
  <c r="AA98" i="1"/>
  <c r="Y98" i="1"/>
  <c r="X98" i="1"/>
  <c r="Z98" i="1"/>
  <c r="J98" i="1"/>
  <c r="AI37" i="1"/>
  <c r="AH18" i="1"/>
  <c r="AH79" i="1"/>
  <c r="AH12" i="1"/>
  <c r="AI95" i="1"/>
  <c r="AH95" i="1"/>
  <c r="AH94" i="1"/>
  <c r="AI92" i="1"/>
  <c r="AH91" i="1"/>
  <c r="AI88" i="1"/>
  <c r="AH88" i="1"/>
  <c r="AI87" i="1"/>
  <c r="AH87" i="1"/>
  <c r="AI86" i="1"/>
  <c r="AH85" i="1"/>
  <c r="AI83" i="1"/>
  <c r="AH83" i="1"/>
  <c r="AH81" i="1"/>
  <c r="AI79" i="1"/>
  <c r="AH78" i="1"/>
  <c r="AH77" i="1"/>
  <c r="AI75" i="1"/>
  <c r="AH75" i="1"/>
  <c r="AH70" i="1"/>
  <c r="AH68" i="1"/>
  <c r="AH63" i="1"/>
  <c r="AH62" i="1"/>
  <c r="AH61" i="1"/>
  <c r="AH57" i="1"/>
  <c r="AI56" i="1"/>
  <c r="AH54" i="1"/>
  <c r="AH53" i="1"/>
  <c r="AH51" i="1"/>
  <c r="AI50" i="1"/>
  <c r="AH48" i="1"/>
  <c r="AH47" i="1"/>
  <c r="AH42" i="1"/>
  <c r="AH40" i="1"/>
  <c r="AI34" i="1"/>
  <c r="AH33" i="1"/>
  <c r="AI31" i="1"/>
  <c r="AH29" i="1"/>
  <c r="AI24" i="1"/>
  <c r="AH24" i="1"/>
  <c r="AI23" i="1"/>
  <c r="AH23" i="1"/>
  <c r="AI21" i="1"/>
  <c r="AH21" i="1"/>
  <c r="AI20" i="1"/>
  <c r="AH19" i="1"/>
  <c r="AI14" i="1"/>
  <c r="AH14" i="1"/>
  <c r="AI13" i="1"/>
  <c r="AH10" i="1"/>
  <c r="AH9" i="1"/>
  <c r="AH8" i="1"/>
  <c r="AI7" i="1"/>
  <c r="AH7" i="1"/>
  <c r="AI4" i="1"/>
  <c r="F7" i="8" l="1"/>
  <c r="F4" i="8"/>
  <c r="F3" i="8"/>
  <c r="F8" i="8"/>
  <c r="F12" i="8"/>
  <c r="F5" i="8"/>
  <c r="F11" i="8"/>
  <c r="J97" i="7"/>
  <c r="AF98" i="1"/>
  <c r="AE78" i="1"/>
  <c r="AE97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7" i="1"/>
  <c r="AE76" i="1"/>
  <c r="AE75" i="1"/>
  <c r="AE74" i="1"/>
  <c r="AE73" i="1"/>
  <c r="AE71" i="1"/>
  <c r="AE70" i="1"/>
  <c r="AE69" i="1"/>
  <c r="AE68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6" i="1"/>
  <c r="AE5" i="1"/>
  <c r="AH93" i="1"/>
  <c r="AH92" i="1"/>
  <c r="AH90" i="1"/>
  <c r="AH89" i="1"/>
  <c r="AH86" i="1"/>
  <c r="AH84" i="1"/>
  <c r="AH82" i="1"/>
  <c r="AH80" i="1"/>
  <c r="AH76" i="1"/>
  <c r="AH74" i="1"/>
  <c r="AH73" i="1"/>
  <c r="AH71" i="1"/>
  <c r="AH69" i="1"/>
  <c r="AH66" i="1"/>
  <c r="AH65" i="1"/>
  <c r="AH64" i="1"/>
  <c r="AH60" i="1"/>
  <c r="AH59" i="1"/>
  <c r="AH58" i="1"/>
  <c r="AH56" i="1"/>
  <c r="AH55" i="1"/>
  <c r="AH52" i="1"/>
  <c r="AH50" i="1"/>
  <c r="AH49" i="1"/>
  <c r="AH46" i="1"/>
  <c r="AH45" i="1"/>
  <c r="AH44" i="1"/>
  <c r="AH43" i="1"/>
  <c r="AH41" i="1"/>
  <c r="AH39" i="1"/>
  <c r="AH38" i="1"/>
  <c r="AH37" i="1"/>
  <c r="AH36" i="1"/>
  <c r="AH35" i="1"/>
  <c r="AH34" i="1"/>
  <c r="AH32" i="1"/>
  <c r="AH31" i="1"/>
  <c r="AH30" i="1"/>
  <c r="AH28" i="1"/>
  <c r="AH27" i="1"/>
  <c r="AH26" i="1"/>
  <c r="AH25" i="1"/>
  <c r="AH22" i="1"/>
  <c r="AH20" i="1"/>
  <c r="AH17" i="1"/>
  <c r="AH16" i="1"/>
  <c r="AH15" i="1"/>
  <c r="AH13" i="1"/>
  <c r="AH11" i="1"/>
  <c r="AH6" i="1"/>
  <c r="AH5" i="1"/>
  <c r="AH4" i="1"/>
  <c r="L98" i="1"/>
  <c r="P98" i="1"/>
  <c r="T98" i="1"/>
  <c r="V7" i="1"/>
  <c r="U7" i="1"/>
  <c r="U98" i="1" s="1"/>
  <c r="AJ98" i="1"/>
  <c r="W98" i="1"/>
  <c r="V98" i="1" l="1"/>
  <c r="AE7" i="1"/>
  <c r="I98" i="1"/>
  <c r="Q7" i="1"/>
  <c r="AD77" i="1"/>
  <c r="AD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0" i="1"/>
  <c r="AD71" i="1"/>
  <c r="AD73" i="1"/>
  <c r="AD74" i="1"/>
  <c r="AD75" i="1"/>
  <c r="AD76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5" i="1"/>
  <c r="AD4" i="1"/>
  <c r="H98" i="1"/>
  <c r="AI98" i="1"/>
  <c r="S98" i="1"/>
  <c r="R98" i="1"/>
  <c r="E65" i="7"/>
  <c r="E18" i="7"/>
  <c r="AE98" i="1" l="1"/>
  <c r="I97" i="7"/>
  <c r="AD7" i="1"/>
  <c r="AD98" i="1" s="1"/>
  <c r="Q98" i="1"/>
  <c r="G48" i="1"/>
  <c r="G40" i="1"/>
  <c r="G38" i="1"/>
  <c r="G36" i="1"/>
  <c r="G27" i="1"/>
  <c r="G26" i="1"/>
  <c r="G15" i="1"/>
  <c r="G8" i="1"/>
  <c r="H97" i="7" l="1"/>
  <c r="AC60" i="1"/>
  <c r="E59" i="7"/>
  <c r="AC91" i="1" l="1"/>
  <c r="AC90" i="1"/>
  <c r="AC80" i="1"/>
  <c r="AC79" i="1"/>
  <c r="AC68" i="1"/>
  <c r="AC66" i="1"/>
  <c r="AC48" i="1"/>
  <c r="AC43" i="1"/>
  <c r="AC31" i="1"/>
  <c r="AC30" i="1"/>
  <c r="AC25" i="1"/>
  <c r="AC21" i="1"/>
  <c r="AC5" i="1"/>
  <c r="AC4" i="1"/>
  <c r="AC97" i="1"/>
  <c r="AC95" i="1"/>
  <c r="AC93" i="1"/>
  <c r="AC92" i="1"/>
  <c r="AC89" i="1"/>
  <c r="AC87" i="1"/>
  <c r="AC86" i="1"/>
  <c r="AC85" i="1"/>
  <c r="AC84" i="1"/>
  <c r="AC82" i="1"/>
  <c r="AC81" i="1"/>
  <c r="AC78" i="1"/>
  <c r="AC77" i="1"/>
  <c r="AC76" i="1"/>
  <c r="AC75" i="1"/>
  <c r="AC74" i="1"/>
  <c r="AC73" i="1"/>
  <c r="AC71" i="1"/>
  <c r="AC70" i="1"/>
  <c r="AC69" i="1"/>
  <c r="AC65" i="1"/>
  <c r="AC64" i="1"/>
  <c r="AC63" i="1"/>
  <c r="AC62" i="1"/>
  <c r="AC61" i="1"/>
  <c r="AC59" i="1"/>
  <c r="AC58" i="1"/>
  <c r="AC57" i="1"/>
  <c r="AC56" i="1"/>
  <c r="AC55" i="1"/>
  <c r="AC54" i="1"/>
  <c r="AC53" i="1"/>
  <c r="AC52" i="1"/>
  <c r="AC51" i="1"/>
  <c r="AC50" i="1"/>
  <c r="AC49" i="1"/>
  <c r="AC47" i="1"/>
  <c r="AC46" i="1"/>
  <c r="AC45" i="1"/>
  <c r="AC44" i="1"/>
  <c r="AC42" i="1"/>
  <c r="AC41" i="1"/>
  <c r="AC40" i="1"/>
  <c r="AC39" i="1"/>
  <c r="AC38" i="1"/>
  <c r="AC37" i="1"/>
  <c r="AC36" i="1"/>
  <c r="AC35" i="1"/>
  <c r="AC34" i="1"/>
  <c r="AC33" i="1"/>
  <c r="AC32" i="1"/>
  <c r="AC29" i="1"/>
  <c r="AC28" i="1"/>
  <c r="AC27" i="1"/>
  <c r="AC26" i="1"/>
  <c r="AC24" i="1"/>
  <c r="AC23" i="1"/>
  <c r="AC22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H98" i="1"/>
  <c r="O98" i="1"/>
  <c r="G98" i="1"/>
  <c r="AC83" i="1" l="1"/>
  <c r="AC88" i="1"/>
  <c r="AC94" i="1"/>
  <c r="M98" i="1"/>
  <c r="N98" i="1"/>
  <c r="AC98" i="1" l="1"/>
  <c r="G97" i="7" l="1"/>
  <c r="D94" i="7" l="1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0" i="7"/>
  <c r="D69" i="7"/>
  <c r="D68" i="7"/>
  <c r="D65" i="7"/>
  <c r="D61" i="7"/>
  <c r="D64" i="7"/>
  <c r="D62" i="7"/>
  <c r="D63" i="7"/>
  <c r="D60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E23" i="7" l="1"/>
  <c r="A27" i="7" l="1"/>
  <c r="E27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0" i="7"/>
  <c r="A69" i="7"/>
  <c r="A68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6" i="7"/>
  <c r="A25" i="7"/>
  <c r="A24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0" i="7"/>
  <c r="E69" i="7"/>
  <c r="E68" i="7"/>
  <c r="E61" i="7"/>
  <c r="E64" i="7"/>
  <c r="E62" i="7"/>
  <c r="E63" i="7"/>
  <c r="E60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6" i="7"/>
  <c r="E25" i="7"/>
  <c r="E24" i="7"/>
  <c r="E22" i="7"/>
  <c r="E21" i="7"/>
  <c r="E20" i="7"/>
  <c r="E19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D3" i="7" l="1"/>
  <c r="E3" i="7" l="1"/>
  <c r="F18" i="8" l="1"/>
  <c r="E18" i="8"/>
  <c r="D18" i="8"/>
  <c r="C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 van den Berg</author>
  </authors>
  <commentList>
    <comment ref="B16" authorId="0" shapeId="0" xr:uid="{1951FD3B-85B9-42BC-BC7F-A052D13B258B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Voorheen Lucia Petrus Mavo</t>
        </r>
      </text>
    </comment>
    <comment ref="A18" authorId="0" shapeId="0" xr:uid="{2C5BD0F0-662C-4E53-89F6-4BAD327AAC06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Met ingang van 1-8-2017 start de Mavo voor Theater met 33 leerlingen. Op basis hiervan is bekostiging toegekend CvB 26-6-2017.</t>
        </r>
      </text>
    </comment>
    <comment ref="A65" authorId="0" shapeId="0" xr:uid="{4B93B62D-4D18-4DC1-896A-268B79790944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Voorheen Edudelta 11UL03</t>
        </r>
      </text>
    </comment>
    <comment ref="B79" authorId="0" shapeId="0" xr:uid="{3D445D54-B685-456D-B573-DE2D59442C27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Voorheen Slinge</t>
        </r>
      </text>
    </comment>
    <comment ref="A90" authorId="0" shapeId="0" xr:uid="{A91D0D5F-09E2-4D8F-9A5A-B75B6ABB83A2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Vanaf 1-8-2016 nieuw brinnummer, voorheen 18CH06
</t>
        </r>
      </text>
    </comment>
    <comment ref="A91" authorId="0" shapeId="0" xr:uid="{1456CC51-7A44-4552-846B-0D03BA2F9A01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Vanaf 1-8-2016 nieuw brinnummer, voorheen 18CH04
</t>
        </r>
      </text>
    </comment>
    <comment ref="A92" authorId="0" shapeId="0" xr:uid="{79C1177C-53BC-4AD6-896A-3CBEB7C49222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Vanaf 1-8-2016 nieuw brinnummer, voorheen 18CH07
</t>
        </r>
      </text>
    </comment>
    <comment ref="A93" authorId="0" shapeId="0" xr:uid="{9949DA57-FAF7-4CB8-B2E6-D24027CE5F36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Vanaf 1-8-2016 nieuw brinnummer, voorheen 18CH012</t>
        </r>
      </text>
    </comment>
    <comment ref="A94" authorId="0" shapeId="0" xr:uid="{B45FE292-845E-4F88-AB57-BDFD4AAB8CD6}">
      <text>
        <r>
          <rPr>
            <b/>
            <sz val="9"/>
            <color indexed="81"/>
            <rFont val="Tahoma"/>
            <family val="2"/>
          </rPr>
          <t>Jaco van den Berg:</t>
        </r>
        <r>
          <rPr>
            <sz val="9"/>
            <color indexed="81"/>
            <rFont val="Tahoma"/>
            <family val="2"/>
          </rPr>
          <t xml:space="preserve">
Voorheen 16PK09</t>
        </r>
      </text>
    </comment>
    <comment ref="A95" authorId="0" shapeId="0" xr:uid="{472934FA-F381-4369-B15B-7F365FB3ACDE}">
      <text>
        <r>
          <rPr>
            <b/>
            <sz val="9"/>
            <color indexed="81"/>
            <rFont val="Tahoma"/>
            <family val="2"/>
          </rPr>
          <t xml:space="preserve">Jaco van den Berg: </t>
        </r>
        <r>
          <rPr>
            <sz val="9"/>
            <color indexed="81"/>
            <rFont val="Tahoma"/>
            <family val="2"/>
          </rPr>
          <t>Voorheen 16PK04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6" authorId="0" shapeId="0" xr:uid="{E7C201C8-FA90-4343-ACCA-3123C0009556}">
      <text>
        <r>
          <rPr>
            <b/>
            <sz val="9"/>
            <color indexed="81"/>
            <rFont val="Tahoma"/>
            <family val="2"/>
          </rPr>
          <t xml:space="preserve">Jaco van den Berg: </t>
        </r>
        <r>
          <rPr>
            <sz val="9"/>
            <color indexed="81"/>
            <rFont val="Tahoma"/>
            <family val="2"/>
          </rPr>
          <t>Voorheen 16PK04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tc={641960F1-6539-44B1-976E-D2E310809403}</author>
  </authors>
  <commentList>
    <comment ref="A72" authorId="0" shapeId="0" xr:uid="{641960F1-6539-44B1-976E-D2E31080940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Nieuwe brin, vanuit 16PK08</t>
      </text>
    </comment>
  </commentList>
</comments>
</file>

<file path=xl/sharedStrings.xml><?xml version="1.0" encoding="utf-8"?>
<sst xmlns="http://schemas.openxmlformats.org/spreadsheetml/2006/main" count="575" uniqueCount="305">
  <si>
    <t>2020-2021</t>
  </si>
  <si>
    <t>2021-2022</t>
  </si>
  <si>
    <t>Totaal</t>
  </si>
  <si>
    <t>Ver. Chr. Voortgezet Onderwijs te Rotterdam en omgeving</t>
  </si>
  <si>
    <t>Stichting STC-Group</t>
  </si>
  <si>
    <t>de Passie, stichting voor Evang. Bijb.getr. Onderw.</t>
  </si>
  <si>
    <t>Stichting BOOR</t>
  </si>
  <si>
    <t>Stg. Katholiek Voortg. Onderw. Rotterdam</t>
  </si>
  <si>
    <t>Stichting Krimpenerwaard College</t>
  </si>
  <si>
    <t>Ver. Gereformeerd Voortgezet Onderwijs Westelijk Nederland</t>
  </si>
  <si>
    <t>Stichting Scholengemeenschap Montessori Lyceum Rotterdam</t>
  </si>
  <si>
    <t>Stichting Grafisch Lyceum Rotterdam</t>
  </si>
  <si>
    <t>Overzicht ondersteuningsmiddelen per bestuur</t>
  </si>
  <si>
    <t>Bestuursnummer</t>
  </si>
  <si>
    <t>Naam Bestuur</t>
  </si>
  <si>
    <t>2022-2023</t>
  </si>
  <si>
    <t>20151</t>
  </si>
  <si>
    <t>31127</t>
  </si>
  <si>
    <t>41071</t>
  </si>
  <si>
    <t>Stg. v. Interconf./Alg. Bijz. voortgezet onderw. te R'dam eo</t>
  </si>
  <si>
    <t>41142</t>
  </si>
  <si>
    <t>41545</t>
  </si>
  <si>
    <t>Stichting BLICK op onderwijs</t>
  </si>
  <si>
    <t>41775</t>
  </si>
  <si>
    <t>42507</t>
  </si>
  <si>
    <t>42555</t>
  </si>
  <si>
    <t>42696</t>
  </si>
  <si>
    <t>Stichting voor Islamitisch Voortgezet Onderwijs in Rotterdam e.o.</t>
  </si>
  <si>
    <t>42709</t>
  </si>
  <si>
    <t>Stg Onderwijsgroep Zuid-Hollandse Waarden voor PO en VO</t>
  </si>
  <si>
    <t>47711</t>
  </si>
  <si>
    <t>67237</t>
  </si>
  <si>
    <t>78482</t>
  </si>
  <si>
    <t>Stg. R-K Voorb. Hoger&amp;MO voor Noordelijk Rotterdam</t>
  </si>
  <si>
    <t>95785</t>
  </si>
  <si>
    <t>Stichting Vrijescholen ZW Nederland</t>
  </si>
  <si>
    <t>Overzicht ondersteuningsmiddelen per school</t>
  </si>
  <si>
    <t>Brinnr</t>
  </si>
  <si>
    <t>Naam school volgens DUO</t>
  </si>
  <si>
    <t>Naam school in volksmond</t>
  </si>
  <si>
    <t>Pro</t>
  </si>
  <si>
    <t>Bestuur</t>
  </si>
  <si>
    <t>GSR</t>
  </si>
  <si>
    <t>Montessori Lyceum</t>
  </si>
  <si>
    <t>De Hef</t>
  </si>
  <si>
    <t>Olympia College</t>
  </si>
  <si>
    <t>Hugo de Groot</t>
  </si>
  <si>
    <t>Laurens Lyceum voor Vwo en Havo</t>
  </si>
  <si>
    <t>Laurens Lyceum</t>
  </si>
  <si>
    <t>Unie Noord</t>
  </si>
  <si>
    <t>Theater Havo/Vwo</t>
  </si>
  <si>
    <t>Unie Noord- Havo/Vwo voor Muziek en Dans</t>
  </si>
  <si>
    <t>Havo/Vwo voor Muziek en Dans</t>
  </si>
  <si>
    <t>Unie Noord- locatie Mavo Centraal</t>
  </si>
  <si>
    <t>Mavo Centraal</t>
  </si>
  <si>
    <t>Unie Noord- locatie Rotterdam Design College</t>
  </si>
  <si>
    <t>Rotterdam Design College</t>
  </si>
  <si>
    <t>Unie Noord- locatie RDC-ISK</t>
  </si>
  <si>
    <t>Rotterdam Design College - ISK</t>
  </si>
  <si>
    <t>Unie Noord- locatie Horeca Vakschool Rotterdam</t>
  </si>
  <si>
    <t>Horeca Vakschool</t>
  </si>
  <si>
    <t>Unie Noord- locatie Montessori Mavo Rotterdam</t>
  </si>
  <si>
    <t>Montessori Mavo</t>
  </si>
  <si>
    <t>Unie Noord- locatie De Toorop MAVO</t>
  </si>
  <si>
    <t>Toorop Mavo</t>
  </si>
  <si>
    <t>Unie Noord - Mavo voor Theater</t>
  </si>
  <si>
    <t>Mavo voor Theater</t>
  </si>
  <si>
    <t>Unie Noord - locatie Lyceum Kralingen</t>
  </si>
  <si>
    <t>Lyceum Kralingen</t>
  </si>
  <si>
    <t>Unie Noord - locatie Vak College Hillegersberg</t>
  </si>
  <si>
    <t>Vak College Hillegersberg</t>
  </si>
  <si>
    <t>Accent Pro Centrum</t>
  </si>
  <si>
    <t>Scheepvaart en Transport College</t>
  </si>
  <si>
    <t>STC Anthony Fokkerweg</t>
  </si>
  <si>
    <t>05EA16</t>
  </si>
  <si>
    <t>STC Westzeedijk</t>
  </si>
  <si>
    <t>Het Lyceum Rotterdam voor Vwo en Havo</t>
  </si>
  <si>
    <t>Lyceum Rotterdam</t>
  </si>
  <si>
    <t>Accent Pro Delfshaven</t>
  </si>
  <si>
    <t>Emmauscollege</t>
  </si>
  <si>
    <t>Marnix Gymnasium</t>
  </si>
  <si>
    <t>Krimpenerwaard College</t>
  </si>
  <si>
    <t>Libanon Ramlehweg</t>
  </si>
  <si>
    <t>Libanon Mecklenburglaan</t>
  </si>
  <si>
    <t>Thorbecke Prinsenlaan</t>
  </si>
  <si>
    <t>Thorbecke Tattistraat, VBMO voor sport en dans</t>
  </si>
  <si>
    <t>Thorbecke Nieuwerkerk</t>
  </si>
  <si>
    <t>Thorbecke Merkelbachstraat</t>
  </si>
  <si>
    <t>Wolfert van Borselen scholengroep</t>
  </si>
  <si>
    <t>Wolfert Tweetalig</t>
  </si>
  <si>
    <t>Wolfert van Borselen Scholengroep</t>
  </si>
  <si>
    <t>Wolfert Dalton</t>
  </si>
  <si>
    <t>Wolfert Lyceum</t>
  </si>
  <si>
    <t>Wolfert College ISK</t>
  </si>
  <si>
    <t>Wolfert College</t>
  </si>
  <si>
    <t>Wolfert RISS</t>
  </si>
  <si>
    <t>Wolfert Lansing</t>
  </si>
  <si>
    <t>Wolfert RISS Senior Campus</t>
  </si>
  <si>
    <t>Erasmianum Gemeente Gymnasium</t>
  </si>
  <si>
    <t>Erasmiaans</t>
  </si>
  <si>
    <t>Rudolph Steiner College</t>
  </si>
  <si>
    <t>Einstein Lyceum</t>
  </si>
  <si>
    <t>Roncalli MAVO</t>
  </si>
  <si>
    <t>Roncalli Mavo</t>
  </si>
  <si>
    <t>Zuiderpark College</t>
  </si>
  <si>
    <t>Young Business School</t>
  </si>
  <si>
    <t>Melanchthon Schiebroek</t>
  </si>
  <si>
    <t>Melanchthon Wilgenplaslaan</t>
  </si>
  <si>
    <t>Melanchthon Mavo Schiebroek</t>
  </si>
  <si>
    <t>Melanchthon</t>
  </si>
  <si>
    <t>Melanchthon Kralingen</t>
  </si>
  <si>
    <t>Melanchthon Mathenesse</t>
  </si>
  <si>
    <t>18CH10</t>
  </si>
  <si>
    <t>Mathenesse, maar door fusie vallend onder LMC</t>
  </si>
  <si>
    <t>18TR00</t>
  </si>
  <si>
    <t>OZHW Gemini College Ridderkerk</t>
  </si>
  <si>
    <t>18TR01</t>
  </si>
  <si>
    <t>OZHW Gemini College Lekkerkerk</t>
  </si>
  <si>
    <t>18TR07</t>
  </si>
  <si>
    <t>OZHW Dalton Lyceum Barendrecht</t>
  </si>
  <si>
    <t>18TR10</t>
  </si>
  <si>
    <t>OZHW Maximacollege Ridderkerk</t>
  </si>
  <si>
    <t>18TR11</t>
  </si>
  <si>
    <t>OZHW Focus Beroepsacademie</t>
  </si>
  <si>
    <t>18TR12</t>
  </si>
  <si>
    <t>OZHW Groen College</t>
  </si>
  <si>
    <t>Comenius Beroepsonderwijs Capelle en Lyceum Capelle</t>
  </si>
  <si>
    <t>Comenius College</t>
  </si>
  <si>
    <t>Comenius Krimpen</t>
  </si>
  <si>
    <t>Comenius Nieuwerkerk</t>
  </si>
  <si>
    <t>IJsselcollege</t>
  </si>
  <si>
    <t>IJsselcollege Praktijkonderwijs</t>
  </si>
  <si>
    <t>Penta Hoogvliet</t>
  </si>
  <si>
    <t>Grafisch Lyceum</t>
  </si>
  <si>
    <t>Nova College</t>
  </si>
  <si>
    <t>Veenoord</t>
  </si>
  <si>
    <t>Nova College - locatie Vakcollege Zuidrand</t>
  </si>
  <si>
    <t>Vakcollege Zuidrand</t>
  </si>
  <si>
    <t>Nova College - locatie Montfort College</t>
  </si>
  <si>
    <t>Montford College</t>
  </si>
  <si>
    <t>Nova College - locatie Palmentuin</t>
  </si>
  <si>
    <t>Palmentuin</t>
  </si>
  <si>
    <t>Accent Pro Capelle</t>
  </si>
  <si>
    <t>De Passie</t>
  </si>
  <si>
    <t>Accent Pro Hoogvliet</t>
  </si>
  <si>
    <t>Avicenna College</t>
  </si>
  <si>
    <t>Melanchthon de Blesewick</t>
  </si>
  <si>
    <t>Melanchthon Business school</t>
  </si>
  <si>
    <t>Melanchthon Bergschenhoek</t>
  </si>
  <si>
    <t>Melanchthon Berkroden</t>
  </si>
  <si>
    <t>Overzicht ondersteuningsmiddelen detail</t>
  </si>
  <si>
    <t>Aantal leerlingen (incl. vavo, excl. nieuwkomers)</t>
  </si>
  <si>
    <t>Onderinstroom tbv waarderingssysteem</t>
  </si>
  <si>
    <t>Waarderingssysteem financieel</t>
  </si>
  <si>
    <t>Waarderingssysteem aanvullende vergoeding</t>
  </si>
  <si>
    <t>Instr. sbo</t>
  </si>
  <si>
    <t>Instr. so</t>
  </si>
  <si>
    <t>Instr. vso</t>
  </si>
  <si>
    <t>Instr. vo</t>
  </si>
  <si>
    <t>Instr. Vo</t>
  </si>
  <si>
    <t>26HR00</t>
  </si>
  <si>
    <t>X</t>
  </si>
  <si>
    <t>04IK00</t>
  </si>
  <si>
    <t>07HF00</t>
  </si>
  <si>
    <t>28DF00</t>
  </si>
  <si>
    <t>30WH00</t>
  </si>
  <si>
    <t>16PK10</t>
  </si>
  <si>
    <t>31EX01</t>
  </si>
  <si>
    <t>31EX00</t>
  </si>
  <si>
    <t>16PK07</t>
  </si>
  <si>
    <t>16PK00</t>
  </si>
  <si>
    <t>16PK05</t>
  </si>
  <si>
    <t>19GY00</t>
  </si>
  <si>
    <t>19GY04</t>
  </si>
  <si>
    <t>19GY06</t>
  </si>
  <si>
    <t>19GY05</t>
  </si>
  <si>
    <t>02LB00</t>
  </si>
  <si>
    <t>27RW00</t>
  </si>
  <si>
    <t>17CR00</t>
  </si>
  <si>
    <t>08CU00</t>
  </si>
  <si>
    <t>15SC00</t>
  </si>
  <si>
    <t>20AM00</t>
  </si>
  <si>
    <t>20AM04</t>
  </si>
  <si>
    <t>02VG05</t>
  </si>
  <si>
    <t>23JA01</t>
  </si>
  <si>
    <t>00TU00</t>
  </si>
  <si>
    <t>02VG03</t>
  </si>
  <si>
    <t>02VG11</t>
  </si>
  <si>
    <t>02LB08</t>
  </si>
  <si>
    <t>20BH00</t>
  </si>
  <si>
    <t>20BH02</t>
  </si>
  <si>
    <t>14WL00</t>
  </si>
  <si>
    <t>02UG00</t>
  </si>
  <si>
    <t>15EO01</t>
  </si>
  <si>
    <t>15EO00</t>
  </si>
  <si>
    <t>02VG22</t>
  </si>
  <si>
    <t>05XJ00</t>
  </si>
  <si>
    <t>14QT00</t>
  </si>
  <si>
    <t>02VG04</t>
  </si>
  <si>
    <t>02VG17</t>
  </si>
  <si>
    <t>31CG02</t>
  </si>
  <si>
    <t>31CG03</t>
  </si>
  <si>
    <t>31CG01</t>
  </si>
  <si>
    <t>31CG00</t>
  </si>
  <si>
    <t>18CH09</t>
  </si>
  <si>
    <t>18CH03</t>
  </si>
  <si>
    <t>18CH00</t>
  </si>
  <si>
    <t>18CH02</t>
  </si>
  <si>
    <t>02GS00</t>
  </si>
  <si>
    <t>02VG14</t>
  </si>
  <si>
    <t>23YU02</t>
  </si>
  <si>
    <t>02LB01</t>
  </si>
  <si>
    <t>23YU08</t>
  </si>
  <si>
    <t>20FR04</t>
  </si>
  <si>
    <t>29VZ00</t>
  </si>
  <si>
    <t>29VW00</t>
  </si>
  <si>
    <t>29VX00</t>
  </si>
  <si>
    <t>17KY00</t>
  </si>
  <si>
    <t>02VG08</t>
  </si>
  <si>
    <t>02VG10</t>
  </si>
  <si>
    <t>16TV01</t>
  </si>
  <si>
    <t>05EA14</t>
  </si>
  <si>
    <t>02VG00</t>
  </si>
  <si>
    <t>15HX07</t>
  </si>
  <si>
    <t>15HX03</t>
  </si>
  <si>
    <t>15HX00</t>
  </si>
  <si>
    <t>15HX02</t>
  </si>
  <si>
    <t>02VG15</t>
  </si>
  <si>
    <t>02VG25</t>
  </si>
  <si>
    <t>23YU01</t>
  </si>
  <si>
    <t>23YU00</t>
  </si>
  <si>
    <t>15KR10</t>
  </si>
  <si>
    <t>15KR09</t>
  </si>
  <si>
    <t>15KR05</t>
  </si>
  <si>
    <t>15KR12</t>
  </si>
  <si>
    <t>15KR13</t>
  </si>
  <si>
    <t>15KR06</t>
  </si>
  <si>
    <t>15KR11</t>
  </si>
  <si>
    <t>15KR14</t>
  </si>
  <si>
    <t>15KR00</t>
  </si>
  <si>
    <t>17YF02</t>
  </si>
  <si>
    <t>17YF00</t>
  </si>
  <si>
    <t>30WH01</t>
  </si>
  <si>
    <t>Invoering waarderingssysteem</t>
  </si>
  <si>
    <t>correctie pro</t>
  </si>
  <si>
    <t>bedrag per ll</t>
  </si>
  <si>
    <t>Instroom vo-vo</t>
  </si>
  <si>
    <t>instroom sbo</t>
  </si>
  <si>
    <t>instroom so</t>
  </si>
  <si>
    <t>instroom vso</t>
  </si>
  <si>
    <t>Basisbedrag per school</t>
  </si>
  <si>
    <t>2023-2024</t>
  </si>
  <si>
    <t>19GY08</t>
  </si>
  <si>
    <t>Comenius College Rotterdam</t>
  </si>
  <si>
    <t>18TR13</t>
  </si>
  <si>
    <t>OZHW</t>
  </si>
  <si>
    <t>31RY00</t>
  </si>
  <si>
    <t>Zuider Gymnasium</t>
  </si>
  <si>
    <t>Comenius Meerpaal</t>
  </si>
  <si>
    <t>Comenius Dalton Rotterdam</t>
  </si>
  <si>
    <t>Portus Groene Hart</t>
  </si>
  <si>
    <t>Portus Juliana</t>
  </si>
  <si>
    <t>Portus Zuidermavo</t>
  </si>
  <si>
    <t>Portus CBSplus</t>
  </si>
  <si>
    <t>Portus Farelcollege Kastanjelaan</t>
  </si>
  <si>
    <t>Portus Farelcollege Maxima</t>
  </si>
  <si>
    <t>Focus Beroepsacademie Calvijn</t>
  </si>
  <si>
    <t>Portus SG Groene Hart</t>
  </si>
  <si>
    <t>CSG Calvijn Focus Barendrecht</t>
  </si>
  <si>
    <t>Accent Praktijkonderwijs Centr</t>
  </si>
  <si>
    <t>Accent PRO Delfshaven</t>
  </si>
  <si>
    <t>Portus Scholengroep</t>
  </si>
  <si>
    <t>Portus SG locatie Juliana</t>
  </si>
  <si>
    <t>CBS Plus</t>
  </si>
  <si>
    <t>Comenius College Krimpen</t>
  </si>
  <si>
    <t>Comenius College Nieuwerkerk</t>
  </si>
  <si>
    <t>Comenius College Meerpaal</t>
  </si>
  <si>
    <t>Portus SG Farelcollege</t>
  </si>
  <si>
    <t>Portus SG Farel loc Maxima</t>
  </si>
  <si>
    <t>Accent PRO Capelle</t>
  </si>
  <si>
    <t>Accent PrO Hoogvliet</t>
  </si>
  <si>
    <t>Melanchthon Business School</t>
  </si>
  <si>
    <t>Unie Noord- locatie Experience College</t>
  </si>
  <si>
    <t>HPC Charlois</t>
  </si>
  <si>
    <t>HPC Zuidwijk</t>
  </si>
  <si>
    <t>HPC Centrum</t>
  </si>
  <si>
    <t>Nieuw Zuid OSG</t>
  </si>
  <si>
    <t>OSG Libanon Lyceum</t>
  </si>
  <si>
    <t>Thorbecke VO</t>
  </si>
  <si>
    <t>OZHW locatie Gemini Lekkerkerk</t>
  </si>
  <si>
    <t>OZHW loc. Dalton Barendrecht</t>
  </si>
  <si>
    <t>OZHW locatie Maxima</t>
  </si>
  <si>
    <t>OZHW locatie Focus</t>
  </si>
  <si>
    <t>OZHWgroen</t>
  </si>
  <si>
    <t xml:space="preserve">Gereformeerde Scholengemeenschap Randstad </t>
  </si>
  <si>
    <t>SGM Montessori Lyceum Rotterdam</t>
  </si>
  <si>
    <t xml:space="preserve">Vrije School Zuid-Holland </t>
  </si>
  <si>
    <t>Grafisch Lyceum Rotterdam</t>
  </si>
  <si>
    <t>Zuiderpark</t>
  </si>
  <si>
    <t>Zuiderpark loc Young Business</t>
  </si>
  <si>
    <t>Experience College</t>
  </si>
  <si>
    <t>PT010</t>
  </si>
  <si>
    <t>Nova College - locatie PT010</t>
  </si>
  <si>
    <t>Accent Hoogvliet</t>
  </si>
  <si>
    <t>Accent Capelle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</si>
</sst>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ourier"/>
      <family val="3"/>
    </font>
    <font>
      <sz val="8.5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2"/>
      </right>
      <top/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7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7" fillId="0" borderId="0"/>
  </cellStyleXfs>
  <cellXfs count="143">
    <xf numFmtId="0" fontId="0" fillId="0" borderId="0" xfId="0"/>
    <xf numFmtId="41" fontId="0" fillId="0" borderId="0" xfId="0" applyNumberFormat="1"/>
    <xf numFmtId="42" fontId="0" fillId="0" borderId="0" xfId="0" applyNumberFormat="1"/>
    <xf numFmtId="44" fontId="0" fillId="0" borderId="0" xfId="0" applyNumberFormat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9" fillId="33" borderId="13" xfId="0" applyFont="1" applyFill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2" fontId="0" fillId="0" borderId="38" xfId="0" applyNumberFormat="1" applyBorder="1"/>
    <xf numFmtId="0" fontId="24" fillId="0" borderId="0" xfId="0" applyFont="1"/>
    <xf numFmtId="0" fontId="19" fillId="0" borderId="0" xfId="0" applyFont="1"/>
    <xf numFmtId="0" fontId="19" fillId="33" borderId="12" xfId="0" applyFont="1" applyFill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42" fontId="0" fillId="0" borderId="37" xfId="0" applyNumberFormat="1" applyBorder="1"/>
    <xf numFmtId="42" fontId="0" fillId="0" borderId="26" xfId="0" applyNumberFormat="1" applyBorder="1"/>
    <xf numFmtId="42" fontId="0" fillId="0" borderId="27" xfId="0" applyNumberFormat="1" applyBorder="1"/>
    <xf numFmtId="42" fontId="0" fillId="0" borderId="28" xfId="0" applyNumberFormat="1" applyBorder="1"/>
    <xf numFmtId="0" fontId="0" fillId="0" borderId="18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5" xfId="0" applyBorder="1"/>
    <xf numFmtId="0" fontId="0" fillId="0" borderId="19" xfId="0" applyBorder="1"/>
    <xf numFmtId="42" fontId="0" fillId="0" borderId="17" xfId="0" applyNumberFormat="1" applyBorder="1"/>
    <xf numFmtId="0" fontId="19" fillId="33" borderId="14" xfId="0" applyFont="1" applyFill="1" applyBorder="1" applyAlignment="1">
      <alignment wrapText="1"/>
    </xf>
    <xf numFmtId="9" fontId="0" fillId="0" borderId="0" xfId="0" applyNumberFormat="1"/>
    <xf numFmtId="9" fontId="0" fillId="0" borderId="10" xfId="0" applyNumberFormat="1" applyBorder="1"/>
    <xf numFmtId="44" fontId="0" fillId="0" borderId="11" xfId="0" applyNumberFormat="1" applyBorder="1"/>
    <xf numFmtId="0" fontId="0" fillId="0" borderId="44" xfId="0" applyBorder="1"/>
    <xf numFmtId="44" fontId="0" fillId="0" borderId="10" xfId="0" applyNumberFormat="1" applyBorder="1"/>
    <xf numFmtId="44" fontId="0" fillId="0" borderId="41" xfId="0" applyNumberForma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/>
    <xf numFmtId="0" fontId="0" fillId="33" borderId="13" xfId="0" applyFill="1" applyBorder="1" applyAlignment="1">
      <alignment horizontal="center"/>
    </xf>
    <xf numFmtId="41" fontId="19" fillId="33" borderId="12" xfId="0" applyNumberFormat="1" applyFont="1" applyFill="1" applyBorder="1" applyAlignment="1">
      <alignment horizontal="center"/>
    </xf>
    <xf numFmtId="41" fontId="19" fillId="33" borderId="13" xfId="0" applyNumberFormat="1" applyFont="1" applyFill="1" applyBorder="1" applyAlignment="1">
      <alignment horizontal="center"/>
    </xf>
    <xf numFmtId="41" fontId="19" fillId="33" borderId="14" xfId="0" applyNumberFormat="1" applyFont="1" applyFill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2" fontId="26" fillId="33" borderId="13" xfId="0" applyNumberFormat="1" applyFont="1" applyFill="1" applyBorder="1" applyAlignment="1">
      <alignment horizontal="center"/>
    </xf>
    <xf numFmtId="42" fontId="26" fillId="33" borderId="14" xfId="0" applyNumberFormat="1" applyFont="1" applyFill="1" applyBorder="1" applyAlignment="1">
      <alignment horizontal="center"/>
    </xf>
    <xf numFmtId="42" fontId="3" fillId="0" borderId="0" xfId="0" applyNumberFormat="1" applyFont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14" fontId="19" fillId="33" borderId="17" xfId="0" applyNumberFormat="1" applyFont="1" applyFill="1" applyBorder="1" applyAlignment="1">
      <alignment horizontal="left"/>
    </xf>
    <xf numFmtId="14" fontId="19" fillId="33" borderId="16" xfId="0" applyNumberFormat="1" applyFont="1" applyFill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0" fontId="19" fillId="33" borderId="16" xfId="0" applyFont="1" applyFill="1" applyBorder="1" applyAlignment="1">
      <alignment horizontal="left"/>
    </xf>
    <xf numFmtId="14" fontId="19" fillId="33" borderId="40" xfId="0" applyNumberFormat="1" applyFont="1" applyFill="1" applyBorder="1" applyAlignment="1">
      <alignment horizontal="left"/>
    </xf>
    <xf numFmtId="14" fontId="19" fillId="33" borderId="32" xfId="0" applyNumberFormat="1" applyFont="1" applyFill="1" applyBorder="1" applyAlignment="1">
      <alignment horizontal="left"/>
    </xf>
    <xf numFmtId="14" fontId="19" fillId="33" borderId="11" xfId="0" applyNumberFormat="1" applyFont="1" applyFill="1" applyBorder="1" applyAlignment="1">
      <alignment horizontal="left"/>
    </xf>
    <xf numFmtId="14" fontId="19" fillId="33" borderId="35" xfId="0" applyNumberFormat="1" applyFont="1" applyFill="1" applyBorder="1" applyAlignment="1">
      <alignment horizontal="left"/>
    </xf>
    <xf numFmtId="14" fontId="26" fillId="0" borderId="0" xfId="0" applyNumberFormat="1" applyFont="1" applyAlignment="1">
      <alignment horizontal="left"/>
    </xf>
    <xf numFmtId="42" fontId="19" fillId="33" borderId="16" xfId="0" applyNumberFormat="1" applyFont="1" applyFill="1" applyBorder="1" applyAlignment="1">
      <alignment horizontal="left"/>
    </xf>
    <xf numFmtId="42" fontId="19" fillId="33" borderId="17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41" fontId="0" fillId="0" borderId="29" xfId="0" applyNumberFormat="1" applyBorder="1"/>
    <xf numFmtId="42" fontId="0" fillId="0" borderId="19" xfId="0" applyNumberFormat="1" applyBorder="1"/>
    <xf numFmtId="42" fontId="0" fillId="0" borderId="29" xfId="0" applyNumberFormat="1" applyBorder="1"/>
    <xf numFmtId="41" fontId="0" fillId="0" borderId="18" xfId="0" applyNumberFormat="1" applyBorder="1" applyAlignment="1">
      <alignment horizontal="center"/>
    </xf>
    <xf numFmtId="41" fontId="0" fillId="0" borderId="43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3" fillId="0" borderId="0" xfId="0" applyNumberFormat="1" applyFont="1"/>
    <xf numFmtId="42" fontId="3" fillId="34" borderId="26" xfId="0" applyNumberFormat="1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41" fontId="0" fillId="0" borderId="30" xfId="0" applyNumberFormat="1" applyBorder="1"/>
    <xf numFmtId="42" fontId="0" fillId="0" borderId="22" xfId="0" applyNumberFormat="1" applyBorder="1"/>
    <xf numFmtId="42" fontId="0" fillId="0" borderId="30" xfId="0" applyNumberFormat="1" applyBorder="1"/>
    <xf numFmtId="41" fontId="0" fillId="0" borderId="21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42" fontId="3" fillId="34" borderId="27" xfId="0" applyNumberFormat="1" applyFont="1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41" fontId="0" fillId="0" borderId="16" xfId="0" applyNumberFormat="1" applyBorder="1"/>
    <xf numFmtId="42" fontId="0" fillId="0" borderId="16" xfId="0" applyNumberFormat="1" applyBorder="1"/>
    <xf numFmtId="41" fontId="0" fillId="0" borderId="12" xfId="0" applyNumberFormat="1" applyBorder="1" applyAlignment="1">
      <alignment horizontal="center"/>
    </xf>
    <xf numFmtId="41" fontId="0" fillId="0" borderId="42" xfId="0" applyNumberFormat="1" applyBorder="1" applyAlignment="1">
      <alignment horizontal="center"/>
    </xf>
    <xf numFmtId="41" fontId="0" fillId="0" borderId="35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2" fontId="0" fillId="0" borderId="31" xfId="0" applyNumberFormat="1" applyBorder="1"/>
    <xf numFmtId="0" fontId="19" fillId="0" borderId="12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64" fontId="19" fillId="0" borderId="36" xfId="0" applyNumberFormat="1" applyFont="1" applyBorder="1"/>
    <xf numFmtId="164" fontId="19" fillId="0" borderId="16" xfId="0" applyNumberFormat="1" applyFont="1" applyBorder="1"/>
    <xf numFmtId="164" fontId="19" fillId="0" borderId="17" xfId="0" applyNumberFormat="1" applyFont="1" applyBorder="1"/>
    <xf numFmtId="42" fontId="19" fillId="0" borderId="0" xfId="0" applyNumberFormat="1" applyFont="1"/>
    <xf numFmtId="41" fontId="0" fillId="0" borderId="17" xfId="0" applyNumberFormat="1" applyBorder="1"/>
    <xf numFmtId="0" fontId="0" fillId="33" borderId="14" xfId="0" applyFill="1" applyBorder="1" applyAlignment="1">
      <alignment horizontal="center"/>
    </xf>
    <xf numFmtId="41" fontId="0" fillId="0" borderId="26" xfId="0" applyNumberFormat="1" applyBorder="1"/>
    <xf numFmtId="41" fontId="0" fillId="0" borderId="27" xfId="0" applyNumberFormat="1" applyBorder="1"/>
    <xf numFmtId="41" fontId="0" fillId="0" borderId="43" xfId="0" quotePrefix="1" applyNumberFormat="1" applyBorder="1" applyAlignment="1">
      <alignment horizontal="center"/>
    </xf>
    <xf numFmtId="164" fontId="19" fillId="0" borderId="13" xfId="0" applyNumberFormat="1" applyFont="1" applyBorder="1"/>
    <xf numFmtId="41" fontId="0" fillId="0" borderId="19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14" fontId="19" fillId="33" borderId="46" xfId="0" applyNumberFormat="1" applyFont="1" applyFill="1" applyBorder="1" applyAlignment="1">
      <alignment horizontal="left"/>
    </xf>
    <xf numFmtId="41" fontId="0" fillId="0" borderId="47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41" fontId="0" fillId="0" borderId="46" xfId="0" applyNumberFormat="1" applyBorder="1" applyAlignment="1">
      <alignment horizontal="center"/>
    </xf>
    <xf numFmtId="0" fontId="0" fillId="0" borderId="22" xfId="0" quotePrefix="1" applyBorder="1" applyAlignment="1">
      <alignment horizontal="right"/>
    </xf>
    <xf numFmtId="41" fontId="0" fillId="0" borderId="22" xfId="0" quotePrefix="1" applyNumberFormat="1" applyBorder="1" applyAlignment="1">
      <alignment horizontal="center"/>
    </xf>
    <xf numFmtId="14" fontId="19" fillId="33" borderId="49" xfId="0" applyNumberFormat="1" applyFont="1" applyFill="1" applyBorder="1" applyAlignment="1">
      <alignment horizontal="left"/>
    </xf>
    <xf numFmtId="41" fontId="0" fillId="0" borderId="50" xfId="0" applyNumberFormat="1" applyBorder="1" applyAlignment="1">
      <alignment horizontal="center"/>
    </xf>
    <xf numFmtId="41" fontId="0" fillId="0" borderId="51" xfId="0" applyNumberFormat="1" applyBorder="1" applyAlignment="1">
      <alignment horizontal="center"/>
    </xf>
    <xf numFmtId="14" fontId="19" fillId="33" borderId="52" xfId="0" applyNumberFormat="1" applyFont="1" applyFill="1" applyBorder="1" applyAlignment="1">
      <alignment horizontal="left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0" fontId="0" fillId="0" borderId="54" xfId="0" quotePrefix="1" applyBorder="1" applyAlignment="1">
      <alignment horizontal="right"/>
    </xf>
    <xf numFmtId="41" fontId="0" fillId="0" borderId="54" xfId="0" quotePrefix="1" applyNumberFormat="1" applyBorder="1" applyAlignment="1">
      <alignment horizontal="center"/>
    </xf>
    <xf numFmtId="41" fontId="0" fillId="0" borderId="45" xfId="0" quotePrefix="1" applyNumberFormat="1" applyBorder="1" applyAlignment="1">
      <alignment horizontal="center"/>
    </xf>
    <xf numFmtId="42" fontId="3" fillId="0" borderId="29" xfId="0" applyNumberFormat="1" applyFont="1" applyBorder="1"/>
    <xf numFmtId="42" fontId="3" fillId="0" borderId="30" xfId="0" applyNumberFormat="1" applyFont="1" applyBorder="1"/>
    <xf numFmtId="0" fontId="19" fillId="33" borderId="39" xfId="0" applyFont="1" applyFill="1" applyBorder="1" applyAlignment="1">
      <alignment horizontal="left"/>
    </xf>
    <xf numFmtId="41" fontId="0" fillId="0" borderId="54" xfId="0" quotePrefix="1" applyNumberFormat="1" applyBorder="1" applyAlignment="1">
      <alignment horizontal="right"/>
    </xf>
    <xf numFmtId="0" fontId="19" fillId="33" borderId="4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42" fontId="19" fillId="33" borderId="11" xfId="0" applyNumberFormat="1" applyFont="1" applyFill="1" applyBorder="1" applyAlignment="1">
      <alignment horizontal="center" wrapText="1"/>
    </xf>
    <xf numFmtId="0" fontId="19" fillId="33" borderId="4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41" xfId="0" applyFont="1" applyFill="1" applyBorder="1" applyAlignment="1">
      <alignment horizontal="center" wrapText="1"/>
    </xf>
    <xf numFmtId="42" fontId="19" fillId="33" borderId="40" xfId="0" applyNumberFormat="1" applyFont="1" applyFill="1" applyBorder="1" applyAlignment="1">
      <alignment horizontal="center" wrapText="1"/>
    </xf>
    <xf numFmtId="42" fontId="3" fillId="0" borderId="29" xfId="0" applyNumberFormat="1" applyFont="1" applyFill="1" applyBorder="1"/>
    <xf numFmtId="42" fontId="3" fillId="0" borderId="30" xfId="0" applyNumberFormat="1" applyFont="1" applyFill="1" applyBorder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erekening" xfId="13" builtinId="22" customBuiltin="1"/>
    <cellStyle name="Controlecel" xfId="15" builtinId="23" customBuiltin="1"/>
    <cellStyle name="Gekoppelde cel" xfId="14" builtinId="24" customBuiltin="1"/>
    <cellStyle name="Gevolgde hyperlink" xfId="45" builtinId="9" customBuiltin="1"/>
    <cellStyle name="Goed" xfId="8" builtinId="26" customBuiltin="1"/>
    <cellStyle name="Hyperlink" xfId="44" builtinId="8" customBuiltin="1"/>
    <cellStyle name="Invoer" xfId="11" builtinId="20" customBuiltin="1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otitie" xfId="17" builtinId="10" customBuiltin="1"/>
    <cellStyle name="Ongeldig" xfId="9" builtinId="27" customBuiltin="1"/>
    <cellStyle name="Standaard" xfId="0" builtinId="0"/>
    <cellStyle name="Standaard 2" xfId="1" xr:uid="{00000000-0005-0000-0000-000029000000}"/>
    <cellStyle name="Standaard 3" xfId="2" xr:uid="{00000000-0005-0000-0000-00002A000000}"/>
    <cellStyle name="Standaard 4" xfId="46" xr:uid="{00000000-0005-0000-0000-00002B000000}"/>
    <cellStyle name="Titel" xfId="3" builtinId="15" customBuiltin="1"/>
    <cellStyle name="Totaal" xfId="19" builtinId="25" customBuiltin="1"/>
    <cellStyle name="Uitvoer" xfId="12" builtinId="21" customBuiltin="1"/>
    <cellStyle name="Verklarende tekst" xfId="18" builtinId="53" customBuiltin="1"/>
    <cellStyle name="Waarschuwingstekst" xfId="16" builtinId="11" customBuiltin="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o van den Berg" id="{F0EF5844-3D8C-4B27-959A-18D44E145FB9}" userId="33429c3b377b80bb" providerId="Windows Live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2" dT="2023-04-24T08:43:06.37" personId="{F0EF5844-3D8C-4B27-959A-18D44E145FB9}" id="{641960F1-6539-44B1-976E-D2E310809403}">
    <text>Nieuwe brin, vanuit 16PK08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F18"/>
  <sheetViews>
    <sheetView showGridLines="0" tabSelected="1" zoomScale="85" zoomScaleNormal="85" workbookViewId="0">
      <selection activeCell="D25" sqref="D25"/>
    </sheetView>
  </sheetViews>
  <sheetFormatPr defaultRowHeight="14.5" x14ac:dyDescent="0.35"/>
  <cols>
    <col min="1" max="1" width="17.54296875" customWidth="1"/>
    <col min="2" max="2" width="62" bestFit="1" customWidth="1"/>
    <col min="3" max="6" width="11.81640625" customWidth="1"/>
  </cols>
  <sheetData>
    <row r="1" spans="1:6" ht="19" thickBot="1" x14ac:dyDescent="0.5">
      <c r="A1" s="13" t="s">
        <v>12</v>
      </c>
    </row>
    <row r="2" spans="1:6" ht="15" thickBot="1" x14ac:dyDescent="0.4">
      <c r="A2" s="15" t="s">
        <v>13</v>
      </c>
      <c r="B2" s="17" t="s">
        <v>14</v>
      </c>
      <c r="C2" s="58" t="s">
        <v>0</v>
      </c>
      <c r="D2" s="58" t="s">
        <v>1</v>
      </c>
      <c r="E2" s="58" t="s">
        <v>15</v>
      </c>
      <c r="F2" s="16" t="s">
        <v>251</v>
      </c>
    </row>
    <row r="3" spans="1:6" x14ac:dyDescent="0.35">
      <c r="A3" s="22" t="s">
        <v>16</v>
      </c>
      <c r="B3" s="23" t="s">
        <v>3</v>
      </c>
      <c r="C3" s="71">
        <f>SUMIFS('Overzicht school'!G:G,'Overzicht school'!$E:$E,'Overzicht bestuur'!$A3)</f>
        <v>2399672</v>
      </c>
      <c r="D3" s="71">
        <f>SUMIFS('Overzicht school'!H:H,'Overzicht school'!$E:$E,'Overzicht bestuur'!$A3)</f>
        <v>2387552</v>
      </c>
      <c r="E3" s="71">
        <f>SUMIFS('Overzicht school'!I:I,'Overzicht school'!$E:$E,'Overzicht bestuur'!$A3)</f>
        <v>2627195</v>
      </c>
      <c r="F3" s="19">
        <f>SUMIFS('Overzicht school'!J:J,'Overzicht school'!$E:$E,'Overzicht bestuur'!$A3)</f>
        <v>2638600</v>
      </c>
    </row>
    <row r="4" spans="1:6" x14ac:dyDescent="0.35">
      <c r="A4" s="8" t="s">
        <v>17</v>
      </c>
      <c r="B4" s="10" t="s">
        <v>4</v>
      </c>
      <c r="C4" s="81">
        <f>SUMIFS('Overzicht school'!G:G,'Overzicht school'!$E:$E,'Overzicht bestuur'!$A4)</f>
        <v>206337</v>
      </c>
      <c r="D4" s="81">
        <f>SUMIFS('Overzicht school'!H:H,'Overzicht school'!$E:$E,'Overzicht bestuur'!$A4)</f>
        <v>144568</v>
      </c>
      <c r="E4" s="81">
        <f>SUMIFS('Overzicht school'!I:I,'Overzicht school'!$E:$E,'Overzicht bestuur'!$A4)</f>
        <v>142060</v>
      </c>
      <c r="F4" s="20">
        <f>SUMIFS('Overzicht school'!J:J,'Overzicht school'!$E:$E,'Overzicht bestuur'!$A4)</f>
        <v>148415</v>
      </c>
    </row>
    <row r="5" spans="1:6" x14ac:dyDescent="0.35">
      <c r="A5" s="8" t="s">
        <v>18</v>
      </c>
      <c r="B5" s="10" t="s">
        <v>19</v>
      </c>
      <c r="C5" s="81">
        <f>SUMIFS('Overzicht school'!G:G,'Overzicht school'!$E:$E,'Overzicht bestuur'!$A5)</f>
        <v>1625476</v>
      </c>
      <c r="D5" s="81">
        <f>SUMIFS('Overzicht school'!H:H,'Overzicht school'!$E:$E,'Overzicht bestuur'!$A5)</f>
        <v>1537800</v>
      </c>
      <c r="E5" s="81">
        <f>SUMIFS('Overzicht school'!I:I,'Overzicht school'!$E:$E,'Overzicht bestuur'!$A5)</f>
        <v>1660565</v>
      </c>
      <c r="F5" s="20">
        <f>SUMIFS('Overzicht school'!J:J,'Overzicht school'!$E:$E,'Overzicht bestuur'!$A5)</f>
        <v>1634640</v>
      </c>
    </row>
    <row r="6" spans="1:6" x14ac:dyDescent="0.35">
      <c r="A6" s="8" t="s">
        <v>20</v>
      </c>
      <c r="B6" s="10" t="s">
        <v>5</v>
      </c>
      <c r="C6" s="81">
        <f>SUMIFS('Overzicht school'!G:G,'Overzicht school'!$E:$E,'Overzicht bestuur'!$A6)</f>
        <v>93056</v>
      </c>
      <c r="D6" s="81">
        <f>SUMIFS('Overzicht school'!H:H,'Overzicht school'!$E:$E,'Overzicht bestuur'!$A6)</f>
        <v>80592</v>
      </c>
      <c r="E6" s="81">
        <f>SUMIFS('Overzicht school'!I:I,'Overzicht school'!$E:$E,'Overzicht bestuur'!$A6)</f>
        <v>95520</v>
      </c>
      <c r="F6" s="20">
        <f>SUMIFS('Overzicht school'!J:J,'Overzicht school'!$E:$E,'Overzicht bestuur'!$A6)</f>
        <v>109025</v>
      </c>
    </row>
    <row r="7" spans="1:6" x14ac:dyDescent="0.35">
      <c r="A7" s="8" t="s">
        <v>21</v>
      </c>
      <c r="B7" s="10" t="s">
        <v>22</v>
      </c>
      <c r="C7" s="81">
        <f>SUMIFS('Overzicht school'!G:G,'Overzicht school'!$E:$E,'Overzicht bestuur'!$A7)</f>
        <v>194520</v>
      </c>
      <c r="D7" s="81">
        <f>SUMIFS('Overzicht school'!H:H,'Overzicht school'!$E:$E,'Overzicht bestuur'!$A7)</f>
        <v>238150</v>
      </c>
      <c r="E7" s="81">
        <f>SUMIFS('Overzicht school'!I:I,'Overzicht school'!$E:$E,'Overzicht bestuur'!$A7)</f>
        <v>169870</v>
      </c>
      <c r="F7" s="20">
        <f>SUMIFS('Overzicht school'!J:J,'Overzicht school'!$E:$E,'Overzicht bestuur'!$A7)</f>
        <v>138205</v>
      </c>
    </row>
    <row r="8" spans="1:6" x14ac:dyDescent="0.35">
      <c r="A8" s="8" t="s">
        <v>23</v>
      </c>
      <c r="B8" s="10" t="s">
        <v>6</v>
      </c>
      <c r="C8" s="81">
        <f>SUMIFS('Overzicht school'!G:G,'Overzicht school'!$E:$E,'Overzicht bestuur'!$A8)</f>
        <v>1536301</v>
      </c>
      <c r="D8" s="81">
        <f>SUMIFS('Overzicht school'!H:H,'Overzicht school'!$E:$E,'Overzicht bestuur'!$A8)</f>
        <v>1420901</v>
      </c>
      <c r="E8" s="81">
        <f>SUMIFS('Overzicht school'!I:I,'Overzicht school'!$E:$E,'Overzicht bestuur'!$A8)</f>
        <v>1667885</v>
      </c>
      <c r="F8" s="20">
        <f>SUMIFS('Overzicht school'!J:J,'Overzicht school'!$E:$E,'Overzicht bestuur'!$A8)</f>
        <v>1681895</v>
      </c>
    </row>
    <row r="9" spans="1:6" x14ac:dyDescent="0.35">
      <c r="A9" s="8" t="s">
        <v>24</v>
      </c>
      <c r="B9" s="10" t="s">
        <v>7</v>
      </c>
      <c r="C9" s="81">
        <f>SUMIFS('Overzicht school'!G:G,'Overzicht school'!$E:$E,'Overzicht bestuur'!$A9)</f>
        <v>152808</v>
      </c>
      <c r="D9" s="81">
        <f>SUMIFS('Overzicht school'!H:H,'Overzicht school'!$E:$E,'Overzicht bestuur'!$A9)</f>
        <v>156439</v>
      </c>
      <c r="E9" s="81">
        <f>SUMIFS('Overzicht school'!I:I,'Overzicht school'!$E:$E,'Overzicht bestuur'!$A9)</f>
        <v>182685</v>
      </c>
      <c r="F9" s="20">
        <f>SUMIFS('Overzicht school'!J:J,'Overzicht school'!$E:$E,'Overzicht bestuur'!$A9)</f>
        <v>173585</v>
      </c>
    </row>
    <row r="10" spans="1:6" x14ac:dyDescent="0.35">
      <c r="A10" s="8" t="s">
        <v>25</v>
      </c>
      <c r="B10" s="10" t="s">
        <v>8</v>
      </c>
      <c r="C10" s="81">
        <f>SUMIFS('Overzicht school'!G:G,'Overzicht school'!$E:$E,'Overzicht bestuur'!$A10)</f>
        <v>110259</v>
      </c>
      <c r="D10" s="81">
        <f>SUMIFS('Overzicht school'!H:H,'Overzicht school'!$E:$E,'Overzicht bestuur'!$A10)</f>
        <v>96302</v>
      </c>
      <c r="E10" s="81">
        <f>SUMIFS('Overzicht school'!I:I,'Overzicht school'!$E:$E,'Overzicht bestuur'!$A10)</f>
        <v>105095</v>
      </c>
      <c r="F10" s="20">
        <f>SUMIFS('Overzicht school'!J:J,'Overzicht school'!$E:$E,'Overzicht bestuur'!$A10)</f>
        <v>104865</v>
      </c>
    </row>
    <row r="11" spans="1:6" x14ac:dyDescent="0.35">
      <c r="A11" s="24" t="s">
        <v>26</v>
      </c>
      <c r="B11" s="10" t="s">
        <v>27</v>
      </c>
      <c r="C11" s="81">
        <f>SUMIFS('Overzicht school'!G:G,'Overzicht school'!$E:$E,'Overzicht bestuur'!$A11)</f>
        <v>114722</v>
      </c>
      <c r="D11" s="81">
        <f>SUMIFS('Overzicht school'!H:H,'Overzicht school'!$E:$E,'Overzicht bestuur'!$A11)</f>
        <v>131539</v>
      </c>
      <c r="E11" s="81">
        <f>SUMIFS('Overzicht school'!I:I,'Overzicht school'!$E:$E,'Overzicht bestuur'!$A11)</f>
        <v>171085</v>
      </c>
      <c r="F11" s="20">
        <f>SUMIFS('Overzicht school'!J:J,'Overzicht school'!$E:$E,'Overzicht bestuur'!$A11)</f>
        <v>156400</v>
      </c>
    </row>
    <row r="12" spans="1:6" x14ac:dyDescent="0.35">
      <c r="A12" s="8" t="s">
        <v>28</v>
      </c>
      <c r="B12" s="10" t="s">
        <v>29</v>
      </c>
      <c r="C12" s="81">
        <f>SUMIFS('Overzicht school'!G:G,'Overzicht school'!$E:$E,'Overzicht bestuur'!$A12)</f>
        <v>594084</v>
      </c>
      <c r="D12" s="81">
        <f>SUMIFS('Overzicht school'!H:H,'Overzicht school'!$E:$E,'Overzicht bestuur'!$A12)</f>
        <v>486561</v>
      </c>
      <c r="E12" s="81">
        <f>SUMIFS('Overzicht school'!I:I,'Overzicht school'!$E:$E,'Overzicht bestuur'!$A12)</f>
        <v>593170</v>
      </c>
      <c r="F12" s="20">
        <f>SUMIFS('Overzicht school'!J:J,'Overzicht school'!$E:$E,'Overzicht bestuur'!$A12)</f>
        <v>557010</v>
      </c>
    </row>
    <row r="13" spans="1:6" x14ac:dyDescent="0.35">
      <c r="A13" s="24">
        <v>42813</v>
      </c>
      <c r="B13" s="10" t="s">
        <v>9</v>
      </c>
      <c r="C13" s="81">
        <f>SUMIFS('Overzicht school'!G:G,'Overzicht school'!$E:$E,'Overzicht bestuur'!$A13)</f>
        <v>139928</v>
      </c>
      <c r="D13" s="81">
        <f>SUMIFS('Overzicht school'!H:H,'Overzicht school'!$E:$E,'Overzicht bestuur'!$A13)</f>
        <v>118642</v>
      </c>
      <c r="E13" s="81">
        <f>SUMIFS('Overzicht school'!I:I,'Overzicht school'!$E:$E,'Overzicht bestuur'!$A13)</f>
        <v>148600</v>
      </c>
      <c r="F13" s="20">
        <f>SUMIFS('Overzicht school'!J:J,'Overzicht school'!$E:$E,'Overzicht bestuur'!$A13)</f>
        <v>146775</v>
      </c>
    </row>
    <row r="14" spans="1:6" x14ac:dyDescent="0.35">
      <c r="A14" s="8" t="s">
        <v>30</v>
      </c>
      <c r="B14" s="10" t="s">
        <v>10</v>
      </c>
      <c r="C14" s="81">
        <f>SUMIFS('Overzicht school'!G:G,'Overzicht school'!$E:$E,'Overzicht bestuur'!$A14)</f>
        <v>107614</v>
      </c>
      <c r="D14" s="81">
        <f>SUMIFS('Overzicht school'!H:H,'Overzicht school'!$E:$E,'Overzicht bestuur'!$A14)</f>
        <v>112547</v>
      </c>
      <c r="E14" s="81">
        <f>SUMIFS('Overzicht school'!I:I,'Overzicht school'!$E:$E,'Overzicht bestuur'!$A14)</f>
        <v>118415</v>
      </c>
      <c r="F14" s="20">
        <f>SUMIFS('Overzicht school'!J:J,'Overzicht school'!$E:$E,'Overzicht bestuur'!$A14)</f>
        <v>119055</v>
      </c>
    </row>
    <row r="15" spans="1:6" x14ac:dyDescent="0.35">
      <c r="A15" s="8" t="s">
        <v>31</v>
      </c>
      <c r="B15" s="10" t="s">
        <v>11</v>
      </c>
      <c r="C15" s="81">
        <f>SUMIFS('Overzicht school'!G:G,'Overzicht school'!$E:$E,'Overzicht bestuur'!$A15)</f>
        <v>70000</v>
      </c>
      <c r="D15" s="81">
        <f>SUMIFS('Overzicht school'!H:H,'Overzicht school'!$E:$E,'Overzicht bestuur'!$A15)</f>
        <v>82116</v>
      </c>
      <c r="E15" s="81">
        <f>SUMIFS('Overzicht school'!I:I,'Overzicht school'!$E:$E,'Overzicht bestuur'!$A15)</f>
        <v>88985</v>
      </c>
      <c r="F15" s="20">
        <f>SUMIFS('Overzicht school'!J:J,'Overzicht school'!$E:$E,'Overzicht bestuur'!$A15)</f>
        <v>87755</v>
      </c>
    </row>
    <row r="16" spans="1:6" x14ac:dyDescent="0.35">
      <c r="A16" s="8" t="s">
        <v>32</v>
      </c>
      <c r="B16" s="10" t="s">
        <v>33</v>
      </c>
      <c r="C16" s="81">
        <f>SUMIFS('Overzicht school'!G:G,'Overzicht school'!$E:$E,'Overzicht bestuur'!$A16)</f>
        <v>107179</v>
      </c>
      <c r="D16" s="81">
        <f>SUMIFS('Overzicht school'!H:H,'Overzicht school'!$E:$E,'Overzicht bestuur'!$A16)</f>
        <v>105311</v>
      </c>
      <c r="E16" s="81">
        <f>SUMIFS('Overzicht school'!I:I,'Overzicht school'!$E:$E,'Overzicht bestuur'!$A16)</f>
        <v>117410</v>
      </c>
      <c r="F16" s="20">
        <f>SUMIFS('Overzicht school'!J:J,'Overzicht school'!$E:$E,'Overzicht bestuur'!$A16)</f>
        <v>108130</v>
      </c>
    </row>
    <row r="17" spans="1:6" ht="15" thickBot="1" x14ac:dyDescent="0.4">
      <c r="A17" s="11" t="s">
        <v>34</v>
      </c>
      <c r="B17" s="25" t="s">
        <v>35</v>
      </c>
      <c r="C17" s="95">
        <f>SUMIFS('Overzicht school'!G:G,'Overzicht school'!$E:$E,'Overzicht bestuur'!$A17)</f>
        <v>116978</v>
      </c>
      <c r="D17" s="95">
        <f>SUMIFS('Overzicht school'!H:H,'Overzicht school'!$E:$E,'Overzicht bestuur'!$A17)</f>
        <v>109985</v>
      </c>
      <c r="E17" s="95">
        <f>SUMIFS('Overzicht school'!I:I,'Overzicht school'!$E:$E,'Overzicht bestuur'!$A17)</f>
        <v>127225</v>
      </c>
      <c r="F17" s="21">
        <f>SUMIFS('Overzicht school'!J:J,'Overzicht school'!$E:$E,'Overzicht bestuur'!$A17)</f>
        <v>122985</v>
      </c>
    </row>
    <row r="18" spans="1:6" ht="15" thickBot="1" x14ac:dyDescent="0.4">
      <c r="A18" s="4" t="s">
        <v>2</v>
      </c>
      <c r="B18" s="5"/>
      <c r="C18" s="89">
        <f t="shared" ref="C18" si="0">SUM(C3:C17)</f>
        <v>7568934</v>
      </c>
      <c r="D18" s="89">
        <f t="shared" ref="D18" si="1">SUM(D3:D17)</f>
        <v>7209005</v>
      </c>
      <c r="E18" s="89">
        <f>SUM(E3:E17)</f>
        <v>8015765</v>
      </c>
      <c r="F18" s="27">
        <f>SUM(F3:F17)</f>
        <v>7927340</v>
      </c>
    </row>
  </sheetData>
  <autoFilter ref="A2:F2" xr:uid="{00000000-0009-0000-0000-000001000000}"/>
  <sortState xmlns:xlrd2="http://schemas.microsoft.com/office/spreadsheetml/2017/richdata2" ref="A3:A17">
    <sortCondition ref="A17"/>
  </sortState>
  <pageMargins left="0.7" right="0.7" top="0.75" bottom="0.75" header="0.3" footer="0.3"/>
  <pageSetup paperSize="9" scale="52" orientation="landscape" r:id="rId1"/>
  <ignoredErrors>
    <ignoredError sqref="A3:A17" numberStoredAsText="1"/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K98"/>
  <sheetViews>
    <sheetView showGridLines="0" topLeftCell="A48" zoomScale="85" zoomScaleNormal="85" workbookViewId="0">
      <pane xSplit="2" topLeftCell="C1" activePane="topRight" state="frozen"/>
      <selection activeCell="A49" sqref="A49:XFD49"/>
      <selection pane="topRight" activeCell="C20" sqref="C20"/>
    </sheetView>
  </sheetViews>
  <sheetFormatPr defaultColWidth="9.1796875" defaultRowHeight="14.5" x14ac:dyDescent="0.35"/>
  <cols>
    <col min="1" max="1" width="10" customWidth="1"/>
    <col min="2" max="2" width="47.54296875" bestFit="1" customWidth="1"/>
    <col min="3" max="3" width="54.1796875" bestFit="1" customWidth="1"/>
    <col min="4" max="4" width="6.54296875" style="42" customWidth="1"/>
    <col min="5" max="5" width="10.26953125" style="43" customWidth="1"/>
    <col min="6" max="6" width="2.453125" customWidth="1"/>
    <col min="7" max="8" width="13" customWidth="1"/>
    <col min="9" max="10" width="12.453125" customWidth="1"/>
    <col min="11" max="11" width="10.26953125" bestFit="1" customWidth="1"/>
  </cols>
  <sheetData>
    <row r="1" spans="1:10" ht="19" thickBot="1" x14ac:dyDescent="0.5">
      <c r="A1" s="13" t="s">
        <v>36</v>
      </c>
      <c r="C1" s="36"/>
      <c r="F1" s="40"/>
    </row>
    <row r="2" spans="1:10" s="14" customFormat="1" ht="15" thickBot="1" x14ac:dyDescent="0.4">
      <c r="A2" s="15" t="s">
        <v>37</v>
      </c>
      <c r="B2" s="53" t="s">
        <v>38</v>
      </c>
      <c r="C2" s="53" t="s">
        <v>39</v>
      </c>
      <c r="D2" s="53" t="s">
        <v>40</v>
      </c>
      <c r="E2" s="17" t="s">
        <v>41</v>
      </c>
      <c r="F2" s="54"/>
      <c r="G2" s="131" t="s">
        <v>0</v>
      </c>
      <c r="H2" s="53" t="s">
        <v>1</v>
      </c>
      <c r="I2" s="58" t="s">
        <v>15</v>
      </c>
      <c r="J2" s="16" t="s">
        <v>251</v>
      </c>
    </row>
    <row r="3" spans="1:10" x14ac:dyDescent="0.35">
      <c r="A3" s="22" t="str">
        <f>'Overzicht detail per school'!A4</f>
        <v>00TU00</v>
      </c>
      <c r="B3" s="26" t="s">
        <v>294</v>
      </c>
      <c r="C3" s="26" t="s">
        <v>42</v>
      </c>
      <c r="D3" s="93">
        <f>'Overzicht detail per school'!D4</f>
        <v>0</v>
      </c>
      <c r="E3" s="68">
        <f>'Overzicht detail per school'!E4</f>
        <v>42813</v>
      </c>
      <c r="G3" s="18">
        <f>'Overzicht detail per school'!AC4+'Overzicht detail per school'!AH4</f>
        <v>139928</v>
      </c>
      <c r="H3" s="70">
        <f>'Overzicht detail per school'!AD4+'Overzicht detail per school'!AI4</f>
        <v>118642</v>
      </c>
      <c r="I3" s="71">
        <f>'Overzicht detail per school'!AE4+'Overzicht detail per school'!AJ4</f>
        <v>148600</v>
      </c>
      <c r="J3" s="19">
        <f>'Overzicht detail per school'!AF4+'Overzicht detail per school'!AK4</f>
        <v>146775</v>
      </c>
    </row>
    <row r="4" spans="1:10" x14ac:dyDescent="0.35">
      <c r="A4" s="8" t="str">
        <f>'Overzicht detail per school'!A5</f>
        <v>02GS00</v>
      </c>
      <c r="B4" s="9" t="s">
        <v>295</v>
      </c>
      <c r="C4" s="9" t="s">
        <v>43</v>
      </c>
      <c r="D4" s="94">
        <f>'Overzicht detail per school'!D5</f>
        <v>0</v>
      </c>
      <c r="E4" s="78">
        <f>'Overzicht detail per school'!E5</f>
        <v>47711</v>
      </c>
      <c r="G4" s="12">
        <f>'Overzicht detail per school'!AC5+'Overzicht detail per school'!AH5</f>
        <v>107614</v>
      </c>
      <c r="H4" s="80">
        <f>'Overzicht detail per school'!AD5+'Overzicht detail per school'!AI5</f>
        <v>112547</v>
      </c>
      <c r="I4" s="81">
        <f>'Overzicht detail per school'!AE5+'Overzicht detail per school'!AJ5</f>
        <v>118415</v>
      </c>
      <c r="J4" s="20">
        <f>'Overzicht detail per school'!AF5+'Overzicht detail per school'!AK5</f>
        <v>119055</v>
      </c>
    </row>
    <row r="5" spans="1:10" x14ac:dyDescent="0.35">
      <c r="A5" s="8" t="str">
        <f>'Overzicht detail per school'!A6</f>
        <v>02LB00</v>
      </c>
      <c r="B5" s="9" t="s">
        <v>286</v>
      </c>
      <c r="C5" s="9" t="s">
        <v>44</v>
      </c>
      <c r="D5" s="94">
        <f>'Overzicht detail per school'!D6</f>
        <v>0</v>
      </c>
      <c r="E5" s="78">
        <f>'Overzicht detail per school'!E6</f>
        <v>41775</v>
      </c>
      <c r="G5" s="12">
        <f>'Overzicht detail per school'!AC6+'Overzicht detail per school'!AH6</f>
        <v>108967</v>
      </c>
      <c r="H5" s="80">
        <f>'Overzicht detail per school'!AD6+'Overzicht detail per school'!AI6</f>
        <v>70347</v>
      </c>
      <c r="I5" s="81">
        <f>'Overzicht detail per school'!AE6+'Overzicht detail per school'!AJ6</f>
        <v>130105</v>
      </c>
      <c r="J5" s="20">
        <f>'Overzicht detail per school'!AF6+'Overzicht detail per school'!AK6</f>
        <v>164560</v>
      </c>
    </row>
    <row r="6" spans="1:10" x14ac:dyDescent="0.35">
      <c r="A6" s="8" t="str">
        <f>'Overzicht detail per school'!A7</f>
        <v>02LB01</v>
      </c>
      <c r="B6" s="9" t="s">
        <v>286</v>
      </c>
      <c r="C6" s="9" t="s">
        <v>45</v>
      </c>
      <c r="D6" s="94" t="str">
        <f>'Overzicht detail per school'!D7</f>
        <v>X</v>
      </c>
      <c r="E6" s="78">
        <f>'Overzicht detail per school'!E7</f>
        <v>41775</v>
      </c>
      <c r="G6" s="12">
        <f>'Overzicht detail per school'!AC7+'Overzicht detail per school'!AH7</f>
        <v>107302</v>
      </c>
      <c r="H6" s="80">
        <f>'Overzicht detail per school'!AD7+'Overzicht detail per school'!AI7</f>
        <v>86567</v>
      </c>
      <c r="I6" s="81">
        <f>'Overzicht detail per school'!AE7+'Overzicht detail per school'!AJ7</f>
        <v>100480</v>
      </c>
      <c r="J6" s="20">
        <f>'Overzicht detail per school'!AF7+'Overzicht detail per school'!AK7</f>
        <v>101800</v>
      </c>
    </row>
    <row r="7" spans="1:10" x14ac:dyDescent="0.35">
      <c r="A7" s="8" t="str">
        <f>'Overzicht detail per school'!A8</f>
        <v>02LB08</v>
      </c>
      <c r="B7" s="9" t="s">
        <v>286</v>
      </c>
      <c r="C7" s="9" t="s">
        <v>46</v>
      </c>
      <c r="D7" s="94">
        <f>'Overzicht detail per school'!D8</f>
        <v>0</v>
      </c>
      <c r="E7" s="78">
        <f>'Overzicht detail per school'!E8</f>
        <v>41775</v>
      </c>
      <c r="G7" s="12">
        <f>'Overzicht detail per school'!AC8+'Overzicht detail per school'!AH8</f>
        <v>87640</v>
      </c>
      <c r="H7" s="80">
        <f>'Overzicht detail per school'!AD8+'Overzicht detail per school'!AI8</f>
        <v>77052</v>
      </c>
      <c r="I7" s="81">
        <f>'Overzicht detail per school'!AE8+'Overzicht detail per school'!AJ8</f>
        <v>105755</v>
      </c>
      <c r="J7" s="20">
        <f>'Overzicht detail per school'!AF8+'Overzicht detail per school'!AK8</f>
        <v>95765</v>
      </c>
    </row>
    <row r="8" spans="1:10" x14ac:dyDescent="0.35">
      <c r="A8" s="8" t="str">
        <f>'Overzicht detail per school'!A9</f>
        <v>02UG00</v>
      </c>
      <c r="B8" s="9" t="s">
        <v>47</v>
      </c>
      <c r="C8" s="9" t="s">
        <v>48</v>
      </c>
      <c r="D8" s="94">
        <f>'Overzicht detail per school'!D9</f>
        <v>0</v>
      </c>
      <c r="E8" s="78">
        <f>'Overzicht detail per school'!E9</f>
        <v>78482</v>
      </c>
      <c r="G8" s="12">
        <f>'Overzicht detail per school'!AC9+'Overzicht detail per school'!AH9</f>
        <v>107179</v>
      </c>
      <c r="H8" s="80">
        <f>'Overzicht detail per school'!AD9+'Overzicht detail per school'!AI9</f>
        <v>105311</v>
      </c>
      <c r="I8" s="81">
        <f>'Overzicht detail per school'!AE9+'Overzicht detail per school'!AJ9</f>
        <v>117410</v>
      </c>
      <c r="J8" s="20">
        <f>'Overzicht detail per school'!AF9+'Overzicht detail per school'!AK9</f>
        <v>108130</v>
      </c>
    </row>
    <row r="9" spans="1:10" x14ac:dyDescent="0.35">
      <c r="A9" s="8" t="str">
        <f>'Overzicht detail per school'!A10</f>
        <v>02VG00</v>
      </c>
      <c r="B9" s="9" t="s">
        <v>49</v>
      </c>
      <c r="C9" s="9" t="s">
        <v>50</v>
      </c>
      <c r="D9" s="94">
        <f>'Overzicht detail per school'!D10</f>
        <v>0</v>
      </c>
      <c r="E9" s="78">
        <f>'Overzicht detail per school'!E10</f>
        <v>41071</v>
      </c>
      <c r="G9" s="12">
        <f>'Overzicht detail per school'!AC10+'Overzicht detail per school'!AH10</f>
        <v>73329</v>
      </c>
      <c r="H9" s="80">
        <f>'Overzicht detail per school'!AD10+'Overzicht detail per school'!AI10</f>
        <v>69429</v>
      </c>
      <c r="I9" s="81">
        <f>'Overzicht detail per school'!AE10+'Overzicht detail per school'!AJ10</f>
        <v>81895</v>
      </c>
      <c r="J9" s="20">
        <f>'Overzicht detail per school'!AF10+'Overzicht detail per school'!AK10</f>
        <v>78090</v>
      </c>
    </row>
    <row r="10" spans="1:10" x14ac:dyDescent="0.35">
      <c r="A10" s="8" t="str">
        <f>'Overzicht detail per school'!A11</f>
        <v>02VG03</v>
      </c>
      <c r="B10" s="9" t="s">
        <v>51</v>
      </c>
      <c r="C10" s="9" t="s">
        <v>52</v>
      </c>
      <c r="D10" s="94">
        <f>'Overzicht detail per school'!D11</f>
        <v>0</v>
      </c>
      <c r="E10" s="78">
        <f>'Overzicht detail per school'!E11</f>
        <v>41071</v>
      </c>
      <c r="G10" s="12">
        <f>'Overzicht detail per school'!AC11+'Overzicht detail per school'!AH11</f>
        <v>50746</v>
      </c>
      <c r="H10" s="80">
        <f>'Overzicht detail per school'!AD11+'Overzicht detail per school'!AI11</f>
        <v>50554</v>
      </c>
      <c r="I10" s="81">
        <f>'Overzicht detail per school'!AE11+'Overzicht detail per school'!AJ11</f>
        <v>50405</v>
      </c>
      <c r="J10" s="20">
        <f>'Overzicht detail per school'!AF11+'Overzicht detail per school'!AK11</f>
        <v>55830</v>
      </c>
    </row>
    <row r="11" spans="1:10" x14ac:dyDescent="0.35">
      <c r="A11" s="8" t="str">
        <f>'Overzicht detail per school'!A12</f>
        <v>02VG04</v>
      </c>
      <c r="B11" s="9" t="s">
        <v>53</v>
      </c>
      <c r="C11" s="9" t="s">
        <v>54</v>
      </c>
      <c r="D11" s="94">
        <f>'Overzicht detail per school'!D12</f>
        <v>0</v>
      </c>
      <c r="E11" s="78">
        <f>'Overzicht detail per school'!E12</f>
        <v>41071</v>
      </c>
      <c r="G11" s="12">
        <f>'Overzicht detail per school'!AC12+'Overzicht detail per school'!AH12</f>
        <v>56141</v>
      </c>
      <c r="H11" s="80">
        <f>'Overzicht detail per school'!AD12+'Overzicht detail per school'!AI12</f>
        <v>46943</v>
      </c>
      <c r="I11" s="81">
        <f>'Overzicht detail per school'!AE12+'Overzicht detail per school'!AJ12</f>
        <v>59165</v>
      </c>
      <c r="J11" s="20">
        <f>'Overzicht detail per school'!AF12+'Overzicht detail per school'!AK12</f>
        <v>51715</v>
      </c>
    </row>
    <row r="12" spans="1:10" x14ac:dyDescent="0.35">
      <c r="A12" s="8" t="str">
        <f>'Overzicht detail per school'!A13</f>
        <v>02VG05</v>
      </c>
      <c r="B12" s="9" t="s">
        <v>282</v>
      </c>
      <c r="C12" s="9" t="s">
        <v>300</v>
      </c>
      <c r="D12" s="94">
        <f>'Overzicht detail per school'!D13</f>
        <v>0</v>
      </c>
      <c r="E12" s="78">
        <f>'Overzicht detail per school'!E13</f>
        <v>41071</v>
      </c>
      <c r="G12" s="12">
        <f>'Overzicht detail per school'!AC13+'Overzicht detail per school'!AH13</f>
        <v>110199</v>
      </c>
      <c r="H12" s="80">
        <f>'Overzicht detail per school'!AD13+'Overzicht detail per school'!AI13</f>
        <v>108618</v>
      </c>
      <c r="I12" s="81">
        <f>'Overzicht detail per school'!AE13+'Overzicht detail per school'!AJ13</f>
        <v>99180</v>
      </c>
      <c r="J12" s="20">
        <f>'Overzicht detail per school'!AF13+'Overzicht detail per school'!AK13</f>
        <v>102860</v>
      </c>
    </row>
    <row r="13" spans="1:10" x14ac:dyDescent="0.35">
      <c r="A13" s="8" t="str">
        <f>'Overzicht detail per school'!A14</f>
        <v>02VG08</v>
      </c>
      <c r="B13" s="9" t="s">
        <v>55</v>
      </c>
      <c r="C13" s="9" t="s">
        <v>56</v>
      </c>
      <c r="D13" s="94">
        <f>'Overzicht detail per school'!D14</f>
        <v>0</v>
      </c>
      <c r="E13" s="78">
        <f>'Overzicht detail per school'!E14</f>
        <v>41071</v>
      </c>
      <c r="G13" s="12">
        <f>'Overzicht detail per school'!AC14+'Overzicht detail per school'!AH14</f>
        <v>99414</v>
      </c>
      <c r="H13" s="80">
        <f>'Overzicht detail per school'!AD14+'Overzicht detail per school'!AI14</f>
        <v>73848</v>
      </c>
      <c r="I13" s="81">
        <f>'Overzicht detail per school'!AE14+'Overzicht detail per school'!AJ14</f>
        <v>98080</v>
      </c>
      <c r="J13" s="20">
        <f>'Overzicht detail per school'!AF14+'Overzicht detail per school'!AK14</f>
        <v>109640</v>
      </c>
    </row>
    <row r="14" spans="1:10" x14ac:dyDescent="0.35">
      <c r="A14" s="8" t="str">
        <f>'Overzicht detail per school'!A15</f>
        <v>02VG10</v>
      </c>
      <c r="B14" s="9" t="s">
        <v>57</v>
      </c>
      <c r="C14" s="9" t="s">
        <v>58</v>
      </c>
      <c r="D14" s="94">
        <f>'Overzicht detail per school'!D15</f>
        <v>0</v>
      </c>
      <c r="E14" s="78">
        <f>'Overzicht detail per school'!E15</f>
        <v>41071</v>
      </c>
      <c r="G14" s="12">
        <f>'Overzicht detail per school'!AC15+'Overzicht detail per school'!AH15</f>
        <v>38424</v>
      </c>
      <c r="H14" s="80">
        <f>'Overzicht detail per school'!AD15+'Overzicht detail per school'!AI15</f>
        <v>31006</v>
      </c>
      <c r="I14" s="81">
        <f>'Overzicht detail per school'!AE15+'Overzicht detail per school'!AJ15</f>
        <v>38780</v>
      </c>
      <c r="J14" s="20">
        <f>'Overzicht detail per school'!AF15+'Overzicht detail per school'!AK15</f>
        <v>48495</v>
      </c>
    </row>
    <row r="15" spans="1:10" x14ac:dyDescent="0.35">
      <c r="A15" s="8" t="str">
        <f>'Overzicht detail per school'!A16</f>
        <v>02VG11</v>
      </c>
      <c r="B15" s="9" t="s">
        <v>59</v>
      </c>
      <c r="C15" s="9" t="s">
        <v>60</v>
      </c>
      <c r="D15" s="94">
        <f>'Overzicht detail per school'!D16</f>
        <v>0</v>
      </c>
      <c r="E15" s="78">
        <f>'Overzicht detail per school'!E16</f>
        <v>41071</v>
      </c>
      <c r="G15" s="12">
        <f>'Overzicht detail per school'!AC16+'Overzicht detail per school'!AH16</f>
        <v>96053</v>
      </c>
      <c r="H15" s="80">
        <f>'Overzicht detail per school'!AD16+'Overzicht detail per school'!AI16</f>
        <v>70329</v>
      </c>
      <c r="I15" s="81">
        <f>'Overzicht detail per school'!AE16+'Overzicht detail per school'!AJ16</f>
        <v>74880</v>
      </c>
      <c r="J15" s="20">
        <f>'Overzicht detail per school'!AF16+'Overzicht detail per school'!AK16</f>
        <v>74695</v>
      </c>
    </row>
    <row r="16" spans="1:10" x14ac:dyDescent="0.35">
      <c r="A16" s="8" t="str">
        <f>'Overzicht detail per school'!A17</f>
        <v>02VG14</v>
      </c>
      <c r="B16" s="9" t="s">
        <v>61</v>
      </c>
      <c r="C16" s="9" t="s">
        <v>62</v>
      </c>
      <c r="D16" s="94">
        <f>'Overzicht detail per school'!D17</f>
        <v>0</v>
      </c>
      <c r="E16" s="78">
        <f>'Overzicht detail per school'!E17</f>
        <v>41071</v>
      </c>
      <c r="G16" s="12">
        <f>'Overzicht detail per school'!AC17+'Overzicht detail per school'!AH17</f>
        <v>31424</v>
      </c>
      <c r="H16" s="80">
        <f>'Overzicht detail per school'!AD17+'Overzicht detail per school'!AI17</f>
        <v>44933</v>
      </c>
      <c r="I16" s="81">
        <f>'Overzicht detail per school'!AE17+'Overzicht detail per school'!AJ17</f>
        <v>48500</v>
      </c>
      <c r="J16" s="20">
        <f>'Overzicht detail per school'!AF17+'Overzicht detail per school'!AK17</f>
        <v>39280</v>
      </c>
    </row>
    <row r="17" spans="1:11" x14ac:dyDescent="0.35">
      <c r="A17" s="8" t="str">
        <f>'Overzicht detail per school'!A18</f>
        <v>02VG15</v>
      </c>
      <c r="B17" s="9" t="s">
        <v>63</v>
      </c>
      <c r="C17" s="9" t="s">
        <v>64</v>
      </c>
      <c r="D17" s="94">
        <f>'Overzicht detail per school'!D18</f>
        <v>0</v>
      </c>
      <c r="E17" s="78">
        <f>'Overzicht detail per school'!E18</f>
        <v>41071</v>
      </c>
      <c r="G17" s="12">
        <f>'Overzicht detail per school'!AC18+'Overzicht detail per school'!AH18</f>
        <v>60295</v>
      </c>
      <c r="H17" s="80">
        <f>'Overzicht detail per school'!AD18+'Overzicht detail per school'!AI18</f>
        <v>56647</v>
      </c>
      <c r="I17" s="81">
        <f>'Overzicht detail per school'!AE18+'Overzicht detail per school'!AJ18</f>
        <v>72350</v>
      </c>
      <c r="J17" s="20">
        <f>'Overzicht detail per school'!AF18+'Overzicht detail per school'!AK18</f>
        <v>60765</v>
      </c>
    </row>
    <row r="18" spans="1:11" x14ac:dyDescent="0.35">
      <c r="A18" s="8" t="str">
        <f>'Overzicht detail per school'!A19</f>
        <v>02VG17</v>
      </c>
      <c r="B18" s="9" t="s">
        <v>65</v>
      </c>
      <c r="C18" s="9" t="s">
        <v>66</v>
      </c>
      <c r="D18" s="94">
        <f>'Overzicht detail per school'!D19</f>
        <v>0</v>
      </c>
      <c r="E18" s="78">
        <f>'Overzicht detail per school'!E19</f>
        <v>41071</v>
      </c>
      <c r="G18" s="12">
        <f>'Overzicht detail per school'!AC19+'Overzicht detail per school'!AH19</f>
        <v>40180</v>
      </c>
      <c r="H18" s="80">
        <f>'Overzicht detail per school'!AD19+'Overzicht detail per school'!AI19</f>
        <v>41786</v>
      </c>
      <c r="I18" s="81">
        <f>'Overzicht detail per school'!AE19+'Overzicht detail per school'!AJ19</f>
        <v>48275</v>
      </c>
      <c r="J18" s="20">
        <f>'Overzicht detail per school'!AF19+'Overzicht detail per school'!AK19</f>
        <v>47445</v>
      </c>
    </row>
    <row r="19" spans="1:11" x14ac:dyDescent="0.35">
      <c r="A19" s="8" t="str">
        <f>'Overzicht detail per school'!A20</f>
        <v>02VG22</v>
      </c>
      <c r="B19" s="9" t="s">
        <v>67</v>
      </c>
      <c r="C19" s="9" t="s">
        <v>68</v>
      </c>
      <c r="D19" s="94">
        <f>'Overzicht detail per school'!D20</f>
        <v>0</v>
      </c>
      <c r="E19" s="78">
        <f>'Overzicht detail per school'!E20</f>
        <v>41071</v>
      </c>
      <c r="G19" s="12">
        <f>'Overzicht detail per school'!AC20+'Overzicht detail per school'!AH20</f>
        <v>57295</v>
      </c>
      <c r="H19" s="80">
        <f>'Overzicht detail per school'!AD20+'Overzicht detail per school'!AI20</f>
        <v>59840</v>
      </c>
      <c r="I19" s="81">
        <f>'Overzicht detail per school'!AE20+'Overzicht detail per school'!AJ20</f>
        <v>84180</v>
      </c>
      <c r="J19" s="20">
        <f>'Overzicht detail per school'!AF20+'Overzicht detail per school'!AK20</f>
        <v>74880</v>
      </c>
    </row>
    <row r="20" spans="1:11" x14ac:dyDescent="0.35">
      <c r="A20" s="8" t="str">
        <f>'Overzicht detail per school'!A21</f>
        <v>02VG25</v>
      </c>
      <c r="B20" t="s">
        <v>69</v>
      </c>
      <c r="C20" s="9" t="s">
        <v>70</v>
      </c>
      <c r="D20" s="94">
        <f>'Overzicht detail per school'!D21</f>
        <v>0</v>
      </c>
      <c r="E20" s="78">
        <f>'Overzicht detail per school'!E21</f>
        <v>41071</v>
      </c>
      <c r="G20" s="12">
        <f>'Overzicht detail per school'!AC21+'Overzicht detail per school'!AH21</f>
        <v>55327</v>
      </c>
      <c r="H20" s="80">
        <f>'Overzicht detail per school'!AD21+'Overzicht detail per school'!AI21</f>
        <v>68448</v>
      </c>
      <c r="I20" s="81">
        <f>'Overzicht detail per school'!AE21+'Overzicht detail per school'!AJ21</f>
        <v>72125</v>
      </c>
      <c r="J20" s="20">
        <f>'Overzicht detail per school'!AF21+'Overzicht detail per school'!AK21</f>
        <v>58965</v>
      </c>
    </row>
    <row r="21" spans="1:11" x14ac:dyDescent="0.35">
      <c r="A21" s="8" t="str">
        <f>'Overzicht detail per school'!A22</f>
        <v>04IK00</v>
      </c>
      <c r="B21" s="9" t="s">
        <v>269</v>
      </c>
      <c r="C21" s="9" t="s">
        <v>71</v>
      </c>
      <c r="D21" s="94" t="str">
        <f>'Overzicht detail per school'!D22</f>
        <v>X</v>
      </c>
      <c r="E21" s="78">
        <f>'Overzicht detail per school'!E22</f>
        <v>20151</v>
      </c>
      <c r="G21" s="12">
        <f>'Overzicht detail per school'!AC22+'Overzicht detail per school'!AH22</f>
        <v>78881</v>
      </c>
      <c r="H21" s="80">
        <f>'Overzicht detail per school'!AD22+'Overzicht detail per school'!AI22</f>
        <v>36745</v>
      </c>
      <c r="I21" s="81">
        <f>'Overzicht detail per school'!AE22+'Overzicht detail per school'!AJ22</f>
        <v>71105</v>
      </c>
      <c r="J21" s="20">
        <f>'Overzicht detail per school'!AF22+'Overzicht detail per school'!AK22</f>
        <v>50735</v>
      </c>
      <c r="K21" s="2"/>
    </row>
    <row r="22" spans="1:11" x14ac:dyDescent="0.35">
      <c r="A22" s="8" t="str">
        <f>'Overzicht detail per school'!A23</f>
        <v>05EA14</v>
      </c>
      <c r="B22" s="9" t="s">
        <v>72</v>
      </c>
      <c r="C22" s="9" t="s">
        <v>73</v>
      </c>
      <c r="D22" s="94">
        <f>'Overzicht detail per school'!D23</f>
        <v>0</v>
      </c>
      <c r="E22" s="78">
        <f>'Overzicht detail per school'!E23</f>
        <v>31127</v>
      </c>
      <c r="G22" s="12">
        <f>'Overzicht detail per school'!AC23+'Overzicht detail per school'!AH23</f>
        <v>88634</v>
      </c>
      <c r="H22" s="80">
        <f>'Overzicht detail per school'!AD23+'Overzicht detail per school'!AI23</f>
        <v>83988</v>
      </c>
      <c r="I22" s="81">
        <f>'Overzicht detail per school'!AE23+'Overzicht detail per school'!AJ23</f>
        <v>87170</v>
      </c>
      <c r="J22" s="20">
        <f>'Overzicht detail per school'!AF23+'Overzicht detail per school'!AK23</f>
        <v>57545</v>
      </c>
    </row>
    <row r="23" spans="1:11" x14ac:dyDescent="0.35">
      <c r="A23" s="8" t="s">
        <v>74</v>
      </c>
      <c r="B23" s="9" t="s">
        <v>72</v>
      </c>
      <c r="C23" s="9" t="s">
        <v>75</v>
      </c>
      <c r="D23" s="94">
        <f>'Overzicht detail per school'!D24</f>
        <v>0</v>
      </c>
      <c r="E23" s="78">
        <f>'Overzicht detail per school'!E24</f>
        <v>31127</v>
      </c>
      <c r="G23" s="12">
        <f>'Overzicht detail per school'!AC24+'Overzicht detail per school'!AH24</f>
        <v>117703</v>
      </c>
      <c r="H23" s="80">
        <f>'Overzicht detail per school'!AD24+'Overzicht detail per school'!AI24</f>
        <v>60580</v>
      </c>
      <c r="I23" s="81">
        <f>'Overzicht detail per school'!AE24+'Overzicht detail per school'!AJ24</f>
        <v>54890</v>
      </c>
      <c r="J23" s="20">
        <f>'Overzicht detail per school'!AF24+'Overzicht detail per school'!AK24</f>
        <v>90870</v>
      </c>
    </row>
    <row r="24" spans="1:11" x14ac:dyDescent="0.35">
      <c r="A24" s="8" t="str">
        <f>'Overzicht detail per school'!A25</f>
        <v>05XJ00</v>
      </c>
      <c r="B24" s="9" t="s">
        <v>76</v>
      </c>
      <c r="C24" s="9" t="s">
        <v>77</v>
      </c>
      <c r="D24" s="94">
        <f>'Overzicht detail per school'!D25</f>
        <v>0</v>
      </c>
      <c r="E24" s="78">
        <f>'Overzicht detail per school'!E25</f>
        <v>41071</v>
      </c>
      <c r="G24" s="12">
        <f>'Overzicht detail per school'!AC25+'Overzicht detail per school'!AH25</f>
        <v>85378</v>
      </c>
      <c r="H24" s="80">
        <f>'Overzicht detail per school'!AD25+'Overzicht detail per school'!AI25</f>
        <v>92991</v>
      </c>
      <c r="I24" s="81">
        <f>'Overzicht detail per school'!AE25+'Overzicht detail per school'!AJ25</f>
        <v>112960</v>
      </c>
      <c r="J24" s="20">
        <f>'Overzicht detail per school'!AF25+'Overzicht detail per school'!AK25</f>
        <v>116900</v>
      </c>
    </row>
    <row r="25" spans="1:11" x14ac:dyDescent="0.35">
      <c r="A25" s="8" t="str">
        <f>'Overzicht detail per school'!A26</f>
        <v>07HF00</v>
      </c>
      <c r="B25" s="9" t="s">
        <v>270</v>
      </c>
      <c r="C25" s="9" t="s">
        <v>78</v>
      </c>
      <c r="D25" s="94" t="str">
        <f>'Overzicht detail per school'!D26</f>
        <v>X</v>
      </c>
      <c r="E25" s="78">
        <f>'Overzicht detail per school'!E26</f>
        <v>20151</v>
      </c>
      <c r="G25" s="12">
        <f>'Overzicht detail per school'!AC26+'Overzicht detail per school'!AH26</f>
        <v>68374</v>
      </c>
      <c r="H25" s="80">
        <f>'Overzicht detail per school'!AD26+'Overzicht detail per school'!AI26</f>
        <v>60902</v>
      </c>
      <c r="I25" s="81">
        <f>'Overzicht detail per school'!AE26+'Overzicht detail per school'!AJ26</f>
        <v>79845</v>
      </c>
      <c r="J25" s="20">
        <f>'Overzicht detail per school'!AF26+'Overzicht detail per school'!AK26</f>
        <v>68565</v>
      </c>
      <c r="K25" s="2"/>
    </row>
    <row r="26" spans="1:11" x14ac:dyDescent="0.35">
      <c r="A26" s="8" t="str">
        <f>'Overzicht detail per school'!A27</f>
        <v>08CU00</v>
      </c>
      <c r="B26" s="9" t="s">
        <v>79</v>
      </c>
      <c r="C26" s="9" t="s">
        <v>79</v>
      </c>
      <c r="D26" s="94">
        <f>'Overzicht detail per school'!D27</f>
        <v>0</v>
      </c>
      <c r="E26" s="78">
        <f>'Overzicht detail per school'!E27</f>
        <v>42507</v>
      </c>
      <c r="G26" s="12">
        <f>'Overzicht detail per school'!AC27+'Overzicht detail per school'!AH27</f>
        <v>152808</v>
      </c>
      <c r="H26" s="80">
        <f>'Overzicht detail per school'!AD27+'Overzicht detail per school'!AI27</f>
        <v>156439</v>
      </c>
      <c r="I26" s="81">
        <f>'Overzicht detail per school'!AE27+'Overzicht detail per school'!AJ27</f>
        <v>182685</v>
      </c>
      <c r="J26" s="20">
        <f>'Overzicht detail per school'!AF27+'Overzicht detail per school'!AK27</f>
        <v>173585</v>
      </c>
    </row>
    <row r="27" spans="1:11" x14ac:dyDescent="0.35">
      <c r="A27" s="8" t="str">
        <f>'Overzicht detail per school'!A28</f>
        <v>14QT00</v>
      </c>
      <c r="B27" s="9" t="s">
        <v>80</v>
      </c>
      <c r="C27" s="9" t="s">
        <v>80</v>
      </c>
      <c r="D27" s="94">
        <f>'Overzicht detail per school'!D28</f>
        <v>0</v>
      </c>
      <c r="E27" s="78">
        <f>'Overzicht detail per school'!E28</f>
        <v>20151</v>
      </c>
      <c r="G27" s="12">
        <f>'Overzicht detail per school'!AC28+'Overzicht detail per school'!AH28</f>
        <v>68362</v>
      </c>
      <c r="H27" s="80">
        <f>'Overzicht detail per school'!AD28+'Overzicht detail per school'!AI28</f>
        <v>68813</v>
      </c>
      <c r="I27" s="81">
        <f>'Overzicht detail per school'!AE28+'Overzicht detail per school'!AJ28</f>
        <v>74075</v>
      </c>
      <c r="J27" s="20">
        <f>'Overzicht detail per school'!AF28+'Overzicht detail per school'!AK28</f>
        <v>72580</v>
      </c>
      <c r="K27" s="2"/>
    </row>
    <row r="28" spans="1:11" x14ac:dyDescent="0.35">
      <c r="A28" s="8" t="str">
        <f>'Overzicht detail per school'!A29</f>
        <v>14WL00</v>
      </c>
      <c r="B28" s="9" t="s">
        <v>81</v>
      </c>
      <c r="C28" s="9" t="s">
        <v>81</v>
      </c>
      <c r="D28" s="94">
        <f>'Overzicht detail per school'!D29</f>
        <v>0</v>
      </c>
      <c r="E28" s="78">
        <f>'Overzicht detail per school'!E29</f>
        <v>42555</v>
      </c>
      <c r="G28" s="12">
        <f>'Overzicht detail per school'!AC29+'Overzicht detail per school'!AH29</f>
        <v>110259</v>
      </c>
      <c r="H28" s="80">
        <f>'Overzicht detail per school'!AD29+'Overzicht detail per school'!AI29</f>
        <v>96302</v>
      </c>
      <c r="I28" s="81">
        <f>'Overzicht detail per school'!AE29+'Overzicht detail per school'!AJ29</f>
        <v>105095</v>
      </c>
      <c r="J28" s="20">
        <f>'Overzicht detail per school'!AF29+'Overzicht detail per school'!AK29</f>
        <v>104865</v>
      </c>
    </row>
    <row r="29" spans="1:11" x14ac:dyDescent="0.35">
      <c r="A29" s="8" t="str">
        <f>'Overzicht detail per school'!A30</f>
        <v>15EO00</v>
      </c>
      <c r="B29" s="9" t="s">
        <v>287</v>
      </c>
      <c r="C29" s="9" t="s">
        <v>82</v>
      </c>
      <c r="D29" s="94">
        <f>'Overzicht detail per school'!D30</f>
        <v>0</v>
      </c>
      <c r="E29" s="78">
        <f>'Overzicht detail per school'!E30</f>
        <v>41775</v>
      </c>
      <c r="G29" s="12">
        <f>'Overzicht detail per school'!AC30+'Overzicht detail per school'!AH30</f>
        <v>81750</v>
      </c>
      <c r="H29" s="80">
        <f>'Overzicht detail per school'!AD30+'Overzicht detail per school'!AI30</f>
        <v>86436</v>
      </c>
      <c r="I29" s="81">
        <f>'Overzicht detail per school'!AE30+'Overzicht detail per school'!AJ30</f>
        <v>84635</v>
      </c>
      <c r="J29" s="20">
        <f>'Overzicht detail per school'!AF30+'Overzicht detail per school'!AK30</f>
        <v>85320</v>
      </c>
    </row>
    <row r="30" spans="1:11" x14ac:dyDescent="0.35">
      <c r="A30" s="8" t="str">
        <f>'Overzicht detail per school'!A31</f>
        <v>15EO01</v>
      </c>
      <c r="B30" s="9" t="s">
        <v>287</v>
      </c>
      <c r="C30" s="9" t="s">
        <v>83</v>
      </c>
      <c r="D30" s="94">
        <f>'Overzicht detail per school'!D31</f>
        <v>0</v>
      </c>
      <c r="E30" s="78">
        <f>'Overzicht detail per school'!E31</f>
        <v>41775</v>
      </c>
      <c r="G30" s="12">
        <f>'Overzicht detail per school'!AC31+'Overzicht detail per school'!AH31</f>
        <v>80026</v>
      </c>
      <c r="H30" s="80">
        <f>'Overzicht detail per school'!AD31+'Overzicht detail per school'!AI31</f>
        <v>71775</v>
      </c>
      <c r="I30" s="81">
        <f>'Overzicht detail per school'!AE31+'Overzicht detail per school'!AJ31</f>
        <v>76575</v>
      </c>
      <c r="J30" s="20">
        <f>'Overzicht detail per school'!AF31+'Overzicht detail per school'!AK31</f>
        <v>80470</v>
      </c>
    </row>
    <row r="31" spans="1:11" x14ac:dyDescent="0.35">
      <c r="A31" s="8" t="str">
        <f>'Overzicht detail per school'!A32</f>
        <v>15HX00</v>
      </c>
      <c r="B31" s="9" t="s">
        <v>288</v>
      </c>
      <c r="C31" s="9" t="s">
        <v>84</v>
      </c>
      <c r="D31" s="94">
        <f>'Overzicht detail per school'!D32</f>
        <v>0</v>
      </c>
      <c r="E31" s="78">
        <f>'Overzicht detail per school'!E32</f>
        <v>41775</v>
      </c>
      <c r="G31" s="12">
        <f>'Overzicht detail per school'!AC32+'Overzicht detail per school'!AH32</f>
        <v>86311</v>
      </c>
      <c r="H31" s="80">
        <f>'Overzicht detail per school'!AD32+'Overzicht detail per school'!AI32</f>
        <v>82740</v>
      </c>
      <c r="I31" s="81">
        <f>'Overzicht detail per school'!AE32+'Overzicht detail per school'!AJ32</f>
        <v>132690</v>
      </c>
      <c r="J31" s="20">
        <f>'Overzicht detail per school'!AF32+'Overzicht detail per school'!AK32</f>
        <v>115795</v>
      </c>
    </row>
    <row r="32" spans="1:11" x14ac:dyDescent="0.35">
      <c r="A32" s="8" t="str">
        <f>'Overzicht detail per school'!A33</f>
        <v>15HX02</v>
      </c>
      <c r="B32" s="9" t="s">
        <v>288</v>
      </c>
      <c r="C32" s="9" t="s">
        <v>85</v>
      </c>
      <c r="D32" s="94">
        <f>'Overzicht detail per school'!D33</f>
        <v>0</v>
      </c>
      <c r="E32" s="78">
        <f>'Overzicht detail per school'!E33</f>
        <v>41775</v>
      </c>
      <c r="G32" s="12">
        <f>'Overzicht detail per school'!AC33+'Overzicht detail per school'!AH33</f>
        <v>83612</v>
      </c>
      <c r="H32" s="80">
        <f>'Overzicht detail per school'!AD33+'Overzicht detail per school'!AI33</f>
        <v>67719</v>
      </c>
      <c r="I32" s="81">
        <f>'Overzicht detail per school'!AE33+'Overzicht detail per school'!AJ33</f>
        <v>71095</v>
      </c>
      <c r="J32" s="20">
        <f>'Overzicht detail per school'!AF33+'Overzicht detail per school'!AK33</f>
        <v>74045</v>
      </c>
    </row>
    <row r="33" spans="1:11" x14ac:dyDescent="0.35">
      <c r="A33" s="8" t="str">
        <f>'Overzicht detail per school'!A34</f>
        <v>15HX03</v>
      </c>
      <c r="B33" s="9" t="s">
        <v>288</v>
      </c>
      <c r="C33" s="9" t="s">
        <v>86</v>
      </c>
      <c r="D33" s="94">
        <f>'Overzicht detail per school'!D34</f>
        <v>0</v>
      </c>
      <c r="E33" s="78">
        <f>'Overzicht detail per school'!E34</f>
        <v>41775</v>
      </c>
      <c r="G33" s="12">
        <f>'Overzicht detail per school'!AC34+'Overzicht detail per school'!AH34</f>
        <v>54740</v>
      </c>
      <c r="H33" s="80">
        <f>'Overzicht detail per school'!AD34+'Overzicht detail per school'!AI34</f>
        <v>67915</v>
      </c>
      <c r="I33" s="81">
        <f>'Overzicht detail per school'!AE34+'Overzicht detail per school'!AJ34</f>
        <v>73325</v>
      </c>
      <c r="J33" s="20">
        <f>'Overzicht detail per school'!AF34+'Overzicht detail per school'!AK34</f>
        <v>61980</v>
      </c>
    </row>
    <row r="34" spans="1:11" x14ac:dyDescent="0.35">
      <c r="A34" s="8" t="str">
        <f>'Overzicht detail per school'!A35</f>
        <v>15HX07</v>
      </c>
      <c r="B34" s="9" t="s">
        <v>288</v>
      </c>
      <c r="C34" s="9" t="s">
        <v>87</v>
      </c>
      <c r="D34" s="94">
        <f>'Overzicht detail per school'!D35</f>
        <v>0</v>
      </c>
      <c r="E34" s="78">
        <f>'Overzicht detail per school'!E35</f>
        <v>41775</v>
      </c>
      <c r="G34" s="12">
        <f>'Overzicht detail per school'!AC35+'Overzicht detail per school'!AH35</f>
        <v>63425</v>
      </c>
      <c r="H34" s="80">
        <f>'Overzicht detail per school'!AD35+'Overzicht detail per school'!AI35</f>
        <v>40939</v>
      </c>
      <c r="I34" s="81">
        <f>'Overzicht detail per school'!AE35+'Overzicht detail per school'!AJ35</f>
        <v>0</v>
      </c>
      <c r="J34" s="20">
        <f>'Overzicht detail per school'!AF35+'Overzicht detail per school'!AK35</f>
        <v>0</v>
      </c>
    </row>
    <row r="35" spans="1:11" x14ac:dyDescent="0.35">
      <c r="A35" s="8" t="str">
        <f>'Overzicht detail per school'!A36</f>
        <v>15KR00</v>
      </c>
      <c r="B35" s="9" t="s">
        <v>88</v>
      </c>
      <c r="C35" s="9" t="s">
        <v>89</v>
      </c>
      <c r="D35" s="94">
        <f>'Overzicht detail per school'!D36</f>
        <v>0</v>
      </c>
      <c r="E35" s="78">
        <f>'Overzicht detail per school'!E36</f>
        <v>41775</v>
      </c>
      <c r="G35" s="12">
        <f>'Overzicht detail per school'!AC36+'Overzicht detail per school'!AH36</f>
        <v>124966</v>
      </c>
      <c r="H35" s="80">
        <f>'Overzicht detail per school'!AD36+'Overzicht detail per school'!AI36</f>
        <v>132492</v>
      </c>
      <c r="I35" s="81">
        <f>'Overzicht detail per school'!AE36+'Overzicht detail per school'!AJ36</f>
        <v>152015</v>
      </c>
      <c r="J35" s="20">
        <f>'Overzicht detail per school'!AF36+'Overzicht detail per school'!AK36</f>
        <v>166970</v>
      </c>
    </row>
    <row r="36" spans="1:11" x14ac:dyDescent="0.35">
      <c r="A36" s="8" t="str">
        <f>'Overzicht detail per school'!A37</f>
        <v>15KR05</v>
      </c>
      <c r="B36" s="9" t="s">
        <v>90</v>
      </c>
      <c r="C36" s="9" t="s">
        <v>91</v>
      </c>
      <c r="D36" s="94">
        <f>'Overzicht detail per school'!D37</f>
        <v>0</v>
      </c>
      <c r="E36" s="78">
        <f>'Overzicht detail per school'!E37</f>
        <v>41775</v>
      </c>
      <c r="G36" s="12">
        <f>'Overzicht detail per school'!AC37+'Overzicht detail per school'!AH37</f>
        <v>67194</v>
      </c>
      <c r="H36" s="80">
        <f>'Overzicht detail per school'!AD37+'Overzicht detail per school'!AI37</f>
        <v>67730</v>
      </c>
      <c r="I36" s="81">
        <f>'Overzicht detail per school'!AE37+'Overzicht detail per school'!AJ37</f>
        <v>89055</v>
      </c>
      <c r="J36" s="20">
        <f>'Overzicht detail per school'!AF37+'Overzicht detail per school'!AK37</f>
        <v>80140</v>
      </c>
    </row>
    <row r="37" spans="1:11" x14ac:dyDescent="0.35">
      <c r="A37" s="8" t="str">
        <f>'Overzicht detail per school'!A38</f>
        <v>15KR06</v>
      </c>
      <c r="B37" s="9" t="s">
        <v>90</v>
      </c>
      <c r="C37" s="9" t="s">
        <v>92</v>
      </c>
      <c r="D37" s="94">
        <f>'Overzicht detail per school'!D38</f>
        <v>0</v>
      </c>
      <c r="E37" s="78">
        <f>'Overzicht detail per school'!E38</f>
        <v>41775</v>
      </c>
      <c r="G37" s="12">
        <f>'Overzicht detail per school'!AC38+'Overzicht detail per school'!AH38</f>
        <v>104453</v>
      </c>
      <c r="H37" s="80">
        <f>'Overzicht detail per school'!AD38+'Overzicht detail per school'!AI38</f>
        <v>105542</v>
      </c>
      <c r="I37" s="81">
        <f>'Overzicht detail per school'!AE38+'Overzicht detail per school'!AJ38</f>
        <v>138265</v>
      </c>
      <c r="J37" s="20">
        <f>'Overzicht detail per school'!AF38+'Overzicht detail per school'!AK38</f>
        <v>123645</v>
      </c>
    </row>
    <row r="38" spans="1:11" x14ac:dyDescent="0.35">
      <c r="A38" s="8" t="str">
        <f>'Overzicht detail per school'!A39</f>
        <v>15KR09</v>
      </c>
      <c r="B38" s="9" t="s">
        <v>90</v>
      </c>
      <c r="C38" s="9" t="s">
        <v>93</v>
      </c>
      <c r="D38" s="94">
        <f>'Overzicht detail per school'!D39</f>
        <v>0</v>
      </c>
      <c r="E38" s="78">
        <f>'Overzicht detail per school'!E39</f>
        <v>41775</v>
      </c>
      <c r="G38" s="12">
        <f>'Overzicht detail per school'!AC39+'Overzicht detail per school'!AH39</f>
        <v>32840</v>
      </c>
      <c r="H38" s="80">
        <f>'Overzicht detail per school'!AD39+'Overzicht detail per school'!AI39</f>
        <v>32007</v>
      </c>
      <c r="I38" s="81">
        <f>'Overzicht detail per school'!AE39+'Overzicht detail per school'!AJ39</f>
        <v>36330</v>
      </c>
      <c r="J38" s="20">
        <f>'Overzicht detail per school'!AF39+'Overzicht detail per school'!AK39</f>
        <v>40175</v>
      </c>
    </row>
    <row r="39" spans="1:11" x14ac:dyDescent="0.35">
      <c r="A39" s="8" t="str">
        <f>'Overzicht detail per school'!A40</f>
        <v>15KR10</v>
      </c>
      <c r="B39" s="9" t="s">
        <v>90</v>
      </c>
      <c r="C39" s="9" t="s">
        <v>94</v>
      </c>
      <c r="D39" s="94">
        <f>'Overzicht detail per school'!D40</f>
        <v>0</v>
      </c>
      <c r="E39" s="78">
        <f>'Overzicht detail per school'!E40</f>
        <v>41775</v>
      </c>
      <c r="G39" s="12">
        <f>'Overzicht detail per school'!AC40+'Overzicht detail per school'!AH40</f>
        <v>90399</v>
      </c>
      <c r="H39" s="80">
        <f>'Overzicht detail per school'!AD40+'Overzicht detail per school'!AI40</f>
        <v>78282</v>
      </c>
      <c r="I39" s="81">
        <f>'Overzicht detail per school'!AE40+'Overzicht detail per school'!AJ40</f>
        <v>81740</v>
      </c>
      <c r="J39" s="20">
        <f>'Overzicht detail per school'!AF40+'Overzicht detail per school'!AK40</f>
        <v>80125</v>
      </c>
    </row>
    <row r="40" spans="1:11" x14ac:dyDescent="0.35">
      <c r="A40" s="8" t="str">
        <f>'Overzicht detail per school'!A41</f>
        <v>15KR11</v>
      </c>
      <c r="B40" s="9" t="s">
        <v>90</v>
      </c>
      <c r="C40" s="9" t="s">
        <v>95</v>
      </c>
      <c r="D40" s="94">
        <f>'Overzicht detail per school'!D41</f>
        <v>0</v>
      </c>
      <c r="E40" s="78">
        <f>'Overzicht detail per school'!E41</f>
        <v>41775</v>
      </c>
      <c r="G40" s="12">
        <f>'Overzicht detail per school'!AC41+'Overzicht detail per school'!AH41</f>
        <v>43374</v>
      </c>
      <c r="H40" s="80">
        <f>'Overzicht detail per school'!AD41+'Overzicht detail per school'!AI41</f>
        <v>43865</v>
      </c>
      <c r="I40" s="81">
        <f>'Overzicht detail per school'!AE41+'Overzicht detail per school'!AJ41</f>
        <v>48420</v>
      </c>
      <c r="J40" s="20">
        <f>'Overzicht detail per school'!AF41+'Overzicht detail per school'!AK41</f>
        <v>47335</v>
      </c>
    </row>
    <row r="41" spans="1:11" x14ac:dyDescent="0.35">
      <c r="A41" s="8" t="str">
        <f>'Overzicht detail per school'!A42</f>
        <v>15KR12</v>
      </c>
      <c r="B41" s="9" t="s">
        <v>90</v>
      </c>
      <c r="C41" s="9" t="s">
        <v>96</v>
      </c>
      <c r="D41" s="94">
        <f>'Overzicht detail per school'!D42</f>
        <v>0</v>
      </c>
      <c r="E41" s="78">
        <f>'Overzicht detail per school'!E42</f>
        <v>41775</v>
      </c>
      <c r="G41" s="12">
        <f>'Overzicht detail per school'!AC42+'Overzicht detail per school'!AH42</f>
        <v>48575</v>
      </c>
      <c r="H41" s="80">
        <f>'Overzicht detail per school'!AD42+'Overzicht detail per school'!AI42</f>
        <v>60868</v>
      </c>
      <c r="I41" s="81">
        <f>'Overzicht detail per school'!AE42+'Overzicht detail per school'!AJ42</f>
        <v>74135</v>
      </c>
      <c r="J41" s="20">
        <f>'Overzicht detail per school'!AF42+'Overzicht detail per school'!AK42</f>
        <v>73065</v>
      </c>
    </row>
    <row r="42" spans="1:11" x14ac:dyDescent="0.35">
      <c r="A42" s="8" t="str">
        <f>'Overzicht detail per school'!A43</f>
        <v>15KR13</v>
      </c>
      <c r="B42" s="9" t="s">
        <v>90</v>
      </c>
      <c r="C42" s="9" t="s">
        <v>96</v>
      </c>
      <c r="D42" s="94">
        <f>'Overzicht detail per school'!D43</f>
        <v>0</v>
      </c>
      <c r="E42" s="78">
        <f>'Overzicht detail per school'!E43</f>
        <v>41775</v>
      </c>
      <c r="G42" s="12">
        <f>'Overzicht detail per school'!AC43+'Overzicht detail per school'!AH43</f>
        <v>33395</v>
      </c>
      <c r="H42" s="80">
        <f>'Overzicht detail per school'!AD43+'Overzicht detail per school'!AI43</f>
        <v>0</v>
      </c>
      <c r="I42" s="81">
        <f>'Overzicht detail per school'!AE43+'Overzicht detail per school'!AJ43</f>
        <v>0</v>
      </c>
      <c r="J42" s="20">
        <f>'Overzicht detail per school'!AF43+'Overzicht detail per school'!AK43</f>
        <v>0</v>
      </c>
    </row>
    <row r="43" spans="1:11" x14ac:dyDescent="0.35">
      <c r="A43" s="8" t="str">
        <f>'Overzicht detail per school'!A44</f>
        <v>15KR14</v>
      </c>
      <c r="B43" s="9" t="s">
        <v>90</v>
      </c>
      <c r="C43" s="9" t="s">
        <v>97</v>
      </c>
      <c r="D43" s="94">
        <f>'Overzicht detail per school'!D44</f>
        <v>0</v>
      </c>
      <c r="E43" s="78">
        <f>'Overzicht detail per school'!E44</f>
        <v>41775</v>
      </c>
      <c r="G43" s="12">
        <f>'Overzicht detail per school'!AC44+'Overzicht detail per school'!AH44</f>
        <v>39563</v>
      </c>
      <c r="H43" s="80">
        <f>'Overzicht detail per school'!AD44+'Overzicht detail per school'!AI44</f>
        <v>36627</v>
      </c>
      <c r="I43" s="81">
        <f>'Overzicht detail per school'!AE44+'Overzicht detail per school'!AJ44</f>
        <v>37815</v>
      </c>
      <c r="J43" s="20">
        <f>'Overzicht detail per school'!AF44+'Overzicht detail per school'!AK44</f>
        <v>39815</v>
      </c>
    </row>
    <row r="44" spans="1:11" x14ac:dyDescent="0.35">
      <c r="A44" s="8" t="str">
        <f>'Overzicht detail per school'!A45</f>
        <v>15SC00</v>
      </c>
      <c r="B44" s="9" t="s">
        <v>98</v>
      </c>
      <c r="C44" s="9" t="s">
        <v>99</v>
      </c>
      <c r="D44" s="94">
        <f>'Overzicht detail per school'!D45</f>
        <v>0</v>
      </c>
      <c r="E44" s="78">
        <f>'Overzicht detail per school'!E45</f>
        <v>41775</v>
      </c>
      <c r="G44" s="12">
        <f>'Overzicht detail per school'!AC45+'Overzicht detail per school'!AH45</f>
        <v>108957</v>
      </c>
      <c r="H44" s="80">
        <f>'Overzicht detail per school'!AD45+'Overzicht detail per school'!AI45</f>
        <v>112472</v>
      </c>
      <c r="I44" s="81">
        <f>'Overzicht detail per school'!AE45+'Overzicht detail per school'!AJ45</f>
        <v>120605</v>
      </c>
      <c r="J44" s="20">
        <f>'Overzicht detail per school'!AF45+'Overzicht detail per school'!AK45</f>
        <v>120095</v>
      </c>
    </row>
    <row r="45" spans="1:11" x14ac:dyDescent="0.35">
      <c r="A45" s="8" t="str">
        <f>'Overzicht detail per school'!A46</f>
        <v>16PK00</v>
      </c>
      <c r="B45" s="9" t="s">
        <v>271</v>
      </c>
      <c r="C45" s="9" t="s">
        <v>262</v>
      </c>
      <c r="D45" s="94">
        <f>'Overzicht detail per school'!D46</f>
        <v>0</v>
      </c>
      <c r="E45" s="78">
        <f>'Overzicht detail per school'!E46</f>
        <v>20151</v>
      </c>
      <c r="G45" s="12">
        <f>'Overzicht detail per school'!AC46+'Overzicht detail per school'!AH46</f>
        <v>83852</v>
      </c>
      <c r="H45" s="80">
        <f>'Overzicht detail per school'!AD46+'Overzicht detail per school'!AI46</f>
        <v>82051</v>
      </c>
      <c r="I45" s="81">
        <f>'Overzicht detail per school'!AE46+'Overzicht detail per school'!AJ46</f>
        <v>81335</v>
      </c>
      <c r="J45" s="20">
        <f>'Overzicht detail per school'!AF46+'Overzicht detail per school'!AK46</f>
        <v>0</v>
      </c>
      <c r="K45" s="2"/>
    </row>
    <row r="46" spans="1:11" x14ac:dyDescent="0.35">
      <c r="A46" s="8" t="str">
        <f>'Overzicht detail per school'!A47</f>
        <v>16PK05</v>
      </c>
      <c r="B46" s="9" t="s">
        <v>271</v>
      </c>
      <c r="C46" s="9"/>
      <c r="D46" s="94">
        <f>'Overzicht detail per school'!D47</f>
        <v>0</v>
      </c>
      <c r="E46" s="78">
        <f>'Overzicht detail per school'!E47</f>
        <v>20151</v>
      </c>
      <c r="G46" s="12">
        <f>'Overzicht detail per school'!AC47+'Overzicht detail per school'!AH47</f>
        <v>63608</v>
      </c>
      <c r="H46" s="80">
        <f>'Overzicht detail per school'!AD47+'Overzicht detail per school'!AI47</f>
        <v>43557</v>
      </c>
      <c r="I46" s="81">
        <f>'Overzicht detail per school'!AE47+'Overzicht detail per school'!AJ47</f>
        <v>45065</v>
      </c>
      <c r="J46" s="20">
        <f>'Overzicht detail per school'!AF47+'Overzicht detail per school'!AK47</f>
        <v>56510</v>
      </c>
      <c r="K46" s="2"/>
    </row>
    <row r="47" spans="1:11" x14ac:dyDescent="0.35">
      <c r="A47" s="8" t="str">
        <f>'Overzicht detail per school'!A48</f>
        <v>16PK07</v>
      </c>
      <c r="B47" s="9" t="s">
        <v>272</v>
      </c>
      <c r="C47" s="9" t="s">
        <v>261</v>
      </c>
      <c r="D47" s="94">
        <f>'Overzicht detail per school'!D48</f>
        <v>0</v>
      </c>
      <c r="E47" s="78">
        <f>'Overzicht detail per school'!E48</f>
        <v>20151</v>
      </c>
      <c r="G47" s="12">
        <f>'Overzicht detail per school'!AC48+'Overzicht detail per school'!AH48</f>
        <v>60211</v>
      </c>
      <c r="H47" s="80">
        <f>'Overzicht detail per school'!AD48+'Overzicht detail per school'!AI48</f>
        <v>66262</v>
      </c>
      <c r="I47" s="81">
        <f>'Overzicht detail per school'!AE48+'Overzicht detail per school'!AJ48</f>
        <v>67165</v>
      </c>
      <c r="J47" s="20">
        <f>'Overzicht detail per school'!AF48+'Overzicht detail per school'!AK48</f>
        <v>60915</v>
      </c>
      <c r="K47" s="2"/>
    </row>
    <row r="48" spans="1:11" x14ac:dyDescent="0.35">
      <c r="A48" s="8" t="str">
        <f>'Overzicht detail per school'!A49</f>
        <v>16PK10</v>
      </c>
      <c r="B48" s="9" t="s">
        <v>273</v>
      </c>
      <c r="C48" s="9" t="s">
        <v>263</v>
      </c>
      <c r="D48" s="94">
        <f>'Overzicht detail per school'!D49</f>
        <v>0</v>
      </c>
      <c r="E48" s="78">
        <f>'Overzicht detail per school'!E49</f>
        <v>20151</v>
      </c>
      <c r="G48" s="12">
        <f>'Overzicht detail per school'!AC49+'Overzicht detail per school'!AH49</f>
        <v>74501</v>
      </c>
      <c r="H48" s="80">
        <f>'Overzicht detail per school'!AD49+'Overzicht detail per school'!AI49</f>
        <v>72422</v>
      </c>
      <c r="I48" s="81">
        <f>'Overzicht detail per school'!AE49+'Overzicht detail per school'!AJ49</f>
        <v>64720</v>
      </c>
      <c r="J48" s="20">
        <f>'Overzicht detail per school'!AF49+'Overzicht detail per school'!AK49</f>
        <v>64710</v>
      </c>
      <c r="K48" s="2"/>
    </row>
    <row r="49" spans="1:11" x14ac:dyDescent="0.35">
      <c r="A49" s="8" t="str">
        <f>'Overzicht detail per school'!A50</f>
        <v>16TV01</v>
      </c>
      <c r="B49" s="9" t="s">
        <v>296</v>
      </c>
      <c r="C49" s="9" t="s">
        <v>100</v>
      </c>
      <c r="D49" s="94">
        <f>'Overzicht detail per school'!D50</f>
        <v>0</v>
      </c>
      <c r="E49" s="78">
        <f>'Overzicht detail per school'!E50</f>
        <v>95785</v>
      </c>
      <c r="G49" s="12">
        <f>'Overzicht detail per school'!AC50+'Overzicht detail per school'!AH50</f>
        <v>116978</v>
      </c>
      <c r="H49" s="80">
        <f>'Overzicht detail per school'!AD50+'Overzicht detail per school'!AI50</f>
        <v>109985</v>
      </c>
      <c r="I49" s="81">
        <f>'Overzicht detail per school'!AE50+'Overzicht detail per school'!AJ50</f>
        <v>127225</v>
      </c>
      <c r="J49" s="20">
        <f>'Overzicht detail per school'!AF50+'Overzicht detail per school'!AK50</f>
        <v>122985</v>
      </c>
    </row>
    <row r="50" spans="1:11" x14ac:dyDescent="0.35">
      <c r="A50" s="8" t="str">
        <f>'Overzicht detail per school'!A51</f>
        <v>17CR00</v>
      </c>
      <c r="B50" s="9" t="s">
        <v>101</v>
      </c>
      <c r="C50" s="9" t="s">
        <v>101</v>
      </c>
      <c r="D50" s="94">
        <f>'Overzicht detail per school'!D51</f>
        <v>0</v>
      </c>
      <c r="E50" s="78">
        <f>'Overzicht detail per school'!E51</f>
        <v>41775</v>
      </c>
      <c r="G50" s="12">
        <f>'Overzicht detail per school'!AC51+'Overzicht detail per school'!AH51</f>
        <v>88812</v>
      </c>
      <c r="H50" s="80">
        <f>'Overzicht detail per school'!AD51+'Overzicht detail per school'!AI51</f>
        <v>99526</v>
      </c>
      <c r="I50" s="81">
        <f>'Overzicht detail per school'!AE51+'Overzicht detail per school'!AJ51</f>
        <v>114845</v>
      </c>
      <c r="J50" s="20">
        <f>'Overzicht detail per school'!AF51+'Overzicht detail per school'!AK51</f>
        <v>130795</v>
      </c>
    </row>
    <row r="51" spans="1:11" x14ac:dyDescent="0.35">
      <c r="A51" s="8" t="str">
        <f>'Overzicht detail per school'!A52</f>
        <v>17KY00</v>
      </c>
      <c r="B51" s="9" t="s">
        <v>102</v>
      </c>
      <c r="C51" s="9" t="s">
        <v>103</v>
      </c>
      <c r="D51" s="94">
        <f>'Overzicht detail per school'!D52</f>
        <v>0</v>
      </c>
      <c r="E51" s="78">
        <f>'Overzicht detail per school'!E52</f>
        <v>41071</v>
      </c>
      <c r="G51" s="12">
        <f>'Overzicht detail per school'!AC52+'Overzicht detail per school'!AH52</f>
        <v>70369</v>
      </c>
      <c r="H51" s="80">
        <f>'Overzicht detail per school'!AD52+'Overzicht detail per school'!AI52</f>
        <v>83267</v>
      </c>
      <c r="I51" s="81">
        <f>'Overzicht detail per school'!AE52+'Overzicht detail per school'!AJ52</f>
        <v>75085</v>
      </c>
      <c r="J51" s="20">
        <f>'Overzicht detail per school'!AF52+'Overzicht detail per school'!AK52</f>
        <v>72980</v>
      </c>
    </row>
    <row r="52" spans="1:11" x14ac:dyDescent="0.35">
      <c r="A52" s="8" t="str">
        <f>'Overzicht detail per school'!A53</f>
        <v>17YF00</v>
      </c>
      <c r="B52" s="9" t="s">
        <v>298</v>
      </c>
      <c r="C52" s="9" t="s">
        <v>104</v>
      </c>
      <c r="D52" s="94">
        <f>'Overzicht detail per school'!D53</f>
        <v>0</v>
      </c>
      <c r="E52" s="78">
        <f>'Overzicht detail per school'!E53</f>
        <v>41071</v>
      </c>
      <c r="G52" s="12">
        <f>'Overzicht detail per school'!AC53+'Overzicht detail per school'!AH53</f>
        <v>118709</v>
      </c>
      <c r="H52" s="80">
        <f>'Overzicht detail per school'!AD53+'Overzicht detail per school'!AI53</f>
        <v>108740</v>
      </c>
      <c r="I52" s="81">
        <f>'Overzicht detail per school'!AE53+'Overzicht detail per school'!AJ53</f>
        <v>89305</v>
      </c>
      <c r="J52" s="20">
        <f>'Overzicht detail per school'!AF53+'Overzicht detail per school'!AK53</f>
        <v>81410</v>
      </c>
    </row>
    <row r="53" spans="1:11" x14ac:dyDescent="0.35">
      <c r="A53" s="8" t="str">
        <f>'Overzicht detail per school'!A54</f>
        <v>17YF02</v>
      </c>
      <c r="B53" s="9" t="s">
        <v>299</v>
      </c>
      <c r="C53" s="9" t="s">
        <v>105</v>
      </c>
      <c r="D53" s="94">
        <f>'Overzicht detail per school'!D54</f>
        <v>0</v>
      </c>
      <c r="E53" s="78">
        <f>'Overzicht detail per school'!E54</f>
        <v>41071</v>
      </c>
      <c r="G53" s="12">
        <f>'Overzicht detail per school'!AC54+'Overzicht detail per school'!AH54</f>
        <v>76751</v>
      </c>
      <c r="H53" s="80">
        <f>'Overzicht detail per school'!AD54+'Overzicht detail per school'!AI54</f>
        <v>83727</v>
      </c>
      <c r="I53" s="81">
        <f>'Overzicht detail per school'!AE54+'Overzicht detail per school'!AJ54</f>
        <v>69585</v>
      </c>
      <c r="J53" s="20">
        <f>'Overzicht detail per school'!AF54+'Overzicht detail per school'!AK54</f>
        <v>79080</v>
      </c>
    </row>
    <row r="54" spans="1:11" x14ac:dyDescent="0.35">
      <c r="A54" s="8" t="str">
        <f>'Overzicht detail per school'!A55</f>
        <v>18CH00</v>
      </c>
      <c r="B54" s="43" t="s">
        <v>109</v>
      </c>
      <c r="C54" s="9" t="s">
        <v>106</v>
      </c>
      <c r="D54" s="94">
        <f>'Overzicht detail per school'!D55</f>
        <v>0</v>
      </c>
      <c r="E54" s="78">
        <f>'Overzicht detail per school'!E55</f>
        <v>20151</v>
      </c>
      <c r="G54" s="12">
        <f>'Overzicht detail per school'!AC55+'Overzicht detail per school'!AH55</f>
        <v>106066</v>
      </c>
      <c r="H54" s="80">
        <f>'Overzicht detail per school'!AD55+'Overzicht detail per school'!AI55</f>
        <v>104464</v>
      </c>
      <c r="I54" s="81">
        <f>'Overzicht detail per school'!AE55+'Overzicht detail per school'!AJ55</f>
        <v>117570</v>
      </c>
      <c r="J54" s="20">
        <f>'Overzicht detail per school'!AF55+'Overzicht detail per school'!AK55</f>
        <v>116205</v>
      </c>
      <c r="K54" s="2"/>
    </row>
    <row r="55" spans="1:11" x14ac:dyDescent="0.35">
      <c r="A55" s="8" t="str">
        <f>'Overzicht detail per school'!A56</f>
        <v>18CH02</v>
      </c>
      <c r="B55" s="43" t="s">
        <v>107</v>
      </c>
      <c r="C55" s="9" t="s">
        <v>107</v>
      </c>
      <c r="D55" s="94">
        <f>'Overzicht detail per school'!D56</f>
        <v>0</v>
      </c>
      <c r="E55" s="78">
        <f>'Overzicht detail per school'!E56</f>
        <v>20151</v>
      </c>
      <c r="G55" s="12">
        <f>'Overzicht detail per school'!AC56+'Overzicht detail per school'!AH56</f>
        <v>68521</v>
      </c>
      <c r="H55" s="80">
        <f>'Overzicht detail per school'!AD56+'Overzicht detail per school'!AI56</f>
        <v>76798</v>
      </c>
      <c r="I55" s="81">
        <f>'Overzicht detail per school'!AE56+'Overzicht detail per school'!AJ56</f>
        <v>70050</v>
      </c>
      <c r="J55" s="20">
        <f>'Overzicht detail per school'!AF56+'Overzicht detail per school'!AK56</f>
        <v>82660</v>
      </c>
      <c r="K55" s="2"/>
    </row>
    <row r="56" spans="1:11" x14ac:dyDescent="0.35">
      <c r="A56" s="8" t="str">
        <f>'Overzicht detail per school'!A57</f>
        <v>18CH03</v>
      </c>
      <c r="B56" s="43" t="s">
        <v>108</v>
      </c>
      <c r="C56" s="9" t="s">
        <v>108</v>
      </c>
      <c r="D56" s="94">
        <f>'Overzicht detail per school'!D57</f>
        <v>0</v>
      </c>
      <c r="E56" s="78">
        <f>'Overzicht detail per school'!E57</f>
        <v>20151</v>
      </c>
      <c r="G56" s="12">
        <f>'Overzicht detail per school'!AC57+'Overzicht detail per school'!AH57</f>
        <v>53466</v>
      </c>
      <c r="H56" s="80">
        <f>'Overzicht detail per school'!AD57+'Overzicht detail per school'!AI57</f>
        <v>70949</v>
      </c>
      <c r="I56" s="81">
        <f>'Overzicht detail per school'!AE57+'Overzicht detail per school'!AJ57</f>
        <v>54135</v>
      </c>
      <c r="J56" s="20">
        <f>'Overzicht detail per school'!AF57+'Overzicht detail per school'!AK57</f>
        <v>78560</v>
      </c>
      <c r="K56" s="2"/>
    </row>
    <row r="57" spans="1:11" x14ac:dyDescent="0.35">
      <c r="A57" s="8" t="str">
        <f>'Overzicht detail per school'!A58</f>
        <v>18CH09</v>
      </c>
      <c r="B57" s="43" t="s">
        <v>110</v>
      </c>
      <c r="C57" s="9" t="s">
        <v>110</v>
      </c>
      <c r="D57" s="94">
        <f>'Overzicht detail per school'!D58</f>
        <v>0</v>
      </c>
      <c r="E57" s="78">
        <f>'Overzicht detail per school'!E58</f>
        <v>20151</v>
      </c>
      <c r="G57" s="12">
        <f>'Overzicht detail per school'!AC58+'Overzicht detail per school'!AH58</f>
        <v>58492</v>
      </c>
      <c r="H57" s="80">
        <f>'Overzicht detail per school'!AD58+'Overzicht detail per school'!AI58</f>
        <v>58262</v>
      </c>
      <c r="I57" s="81">
        <f>'Overzicht detail per school'!AE58+'Overzicht detail per school'!AJ58</f>
        <v>62880</v>
      </c>
      <c r="J57" s="20">
        <f>'Overzicht detail per school'!AF58+'Overzicht detail per school'!AK58</f>
        <v>92530</v>
      </c>
      <c r="K57" s="2"/>
    </row>
    <row r="58" spans="1:11" x14ac:dyDescent="0.35">
      <c r="A58" s="8" t="str">
        <f>'Overzicht detail per school'!A59</f>
        <v>18CH10</v>
      </c>
      <c r="B58" s="43" t="s">
        <v>109</v>
      </c>
      <c r="C58" s="9" t="s">
        <v>111</v>
      </c>
      <c r="D58" s="94">
        <f>'Overzicht detail per school'!D59</f>
        <v>0</v>
      </c>
      <c r="E58" s="78">
        <f>'Overzicht detail per school'!E59</f>
        <v>20151</v>
      </c>
      <c r="G58" s="12">
        <f>'Overzicht detail per school'!AC59+'Overzicht detail per school'!AH59</f>
        <v>0</v>
      </c>
      <c r="H58" s="80">
        <f>'Overzicht detail per school'!AD59+'Overzicht detail per school'!AI59</f>
        <v>0</v>
      </c>
      <c r="I58" s="81">
        <f>'Overzicht detail per school'!AE59+'Overzicht detail per school'!AJ59</f>
        <v>0</v>
      </c>
      <c r="J58" s="20">
        <f>'Overzicht detail per school'!AF59+'Overzicht detail per school'!AK59</f>
        <v>0</v>
      </c>
    </row>
    <row r="59" spans="1:11" x14ac:dyDescent="0.35">
      <c r="A59" s="8" t="s">
        <v>112</v>
      </c>
      <c r="B59" s="43" t="s">
        <v>109</v>
      </c>
      <c r="C59" s="9" t="s">
        <v>113</v>
      </c>
      <c r="D59" s="94"/>
      <c r="E59" s="78">
        <f>'Overzicht detail per school'!E60</f>
        <v>41071</v>
      </c>
      <c r="G59" s="12">
        <f>'Overzicht detail per school'!AC60+'Overzicht detail per school'!AH60</f>
        <v>64287</v>
      </c>
      <c r="H59" s="80">
        <f>'Overzicht detail per school'!AD60+'Overzicht detail per school'!AI60</f>
        <v>0</v>
      </c>
      <c r="I59" s="81">
        <f>'Overzicht detail per school'!AE60+'Overzicht detail per school'!AJ60</f>
        <v>0</v>
      </c>
      <c r="J59" s="20">
        <f>'Overzicht detail per school'!AF60+'Overzicht detail per school'!AK60</f>
        <v>0</v>
      </c>
    </row>
    <row r="60" spans="1:11" x14ac:dyDescent="0.35">
      <c r="A60" s="8" t="str">
        <f>'Overzicht detail per school'!A61</f>
        <v>18TR00</v>
      </c>
      <c r="B60" s="9" t="s">
        <v>255</v>
      </c>
      <c r="C60" s="9" t="s">
        <v>115</v>
      </c>
      <c r="D60" s="94">
        <f>'Overzicht detail per school'!D61</f>
        <v>0</v>
      </c>
      <c r="E60" s="78">
        <f>'Overzicht detail per school'!E61</f>
        <v>42709</v>
      </c>
      <c r="G60" s="12">
        <f>'Overzicht detail per school'!AC61+'Overzicht detail per school'!AH61</f>
        <v>150841</v>
      </c>
      <c r="H60" s="80">
        <f>'Overzicht detail per school'!AD61+'Overzicht detail per school'!AI61</f>
        <v>100521</v>
      </c>
      <c r="I60" s="81">
        <f>'Overzicht detail per school'!AE61+'Overzicht detail per school'!AJ61</f>
        <v>148415</v>
      </c>
      <c r="J60" s="20">
        <f>'Overzicht detail per school'!AF61+'Overzicht detail per school'!AK61</f>
        <v>55030</v>
      </c>
    </row>
    <row r="61" spans="1:11" x14ac:dyDescent="0.35">
      <c r="A61" s="8" t="str">
        <f>'Overzicht detail per school'!A62</f>
        <v>18TR01</v>
      </c>
      <c r="B61" s="9" t="s">
        <v>289</v>
      </c>
      <c r="C61" s="9" t="s">
        <v>117</v>
      </c>
      <c r="D61" s="94">
        <f>'Overzicht detail per school'!D65</f>
        <v>0</v>
      </c>
      <c r="E61" s="78">
        <f>'Overzicht detail per school'!E65</f>
        <v>42709</v>
      </c>
      <c r="G61" s="12">
        <f>'Overzicht detail per school'!AC62+'Overzicht detail per school'!AH62</f>
        <v>131913</v>
      </c>
      <c r="H61" s="80">
        <f>'Overzicht detail per school'!AD62+'Overzicht detail per school'!AI62</f>
        <v>80195</v>
      </c>
      <c r="I61" s="81">
        <f>'Overzicht detail per school'!AE62+'Overzicht detail per school'!AJ62</f>
        <v>87750</v>
      </c>
      <c r="J61" s="20">
        <f>'Overzicht detail per school'!AF62+'Overzicht detail per school'!AK62</f>
        <v>90585</v>
      </c>
    </row>
    <row r="62" spans="1:11" x14ac:dyDescent="0.35">
      <c r="A62" s="8" t="str">
        <f>'Overzicht detail per school'!A63</f>
        <v>18TR07</v>
      </c>
      <c r="B62" s="9" t="s">
        <v>290</v>
      </c>
      <c r="C62" s="9" t="s">
        <v>119</v>
      </c>
      <c r="D62" s="94">
        <f>'Overzicht detail per school'!D63</f>
        <v>0</v>
      </c>
      <c r="E62" s="78">
        <f>'Overzicht detail per school'!E63</f>
        <v>42709</v>
      </c>
      <c r="G62" s="12">
        <f>'Overzicht detail per school'!AC63+'Overzicht detail per school'!AH63</f>
        <v>161409</v>
      </c>
      <c r="H62" s="80">
        <f>'Overzicht detail per school'!AD63+'Overzicht detail per school'!AI63</f>
        <v>164909</v>
      </c>
      <c r="I62" s="81">
        <f>'Overzicht detail per school'!AE63+'Overzicht detail per school'!AJ63</f>
        <v>200280</v>
      </c>
      <c r="J62" s="20">
        <f>'Overzicht detail per school'!AF63+'Overzicht detail per school'!AK63</f>
        <v>183785</v>
      </c>
    </row>
    <row r="63" spans="1:11" x14ac:dyDescent="0.35">
      <c r="A63" s="8" t="str">
        <f>'Overzicht detail per school'!A64</f>
        <v>18TR10</v>
      </c>
      <c r="B63" s="9" t="s">
        <v>291</v>
      </c>
      <c r="C63" s="9" t="s">
        <v>121</v>
      </c>
      <c r="D63" s="94">
        <f>'Overzicht detail per school'!D62</f>
        <v>0</v>
      </c>
      <c r="E63" s="78">
        <f>'Overzicht detail per school'!E62</f>
        <v>42709</v>
      </c>
      <c r="G63" s="12">
        <f>'Overzicht detail per school'!AC64+'Overzicht detail per school'!AH64</f>
        <v>37267</v>
      </c>
      <c r="H63" s="80">
        <f>'Overzicht detail per school'!AD64+'Overzicht detail per school'!AI64</f>
        <v>33660</v>
      </c>
      <c r="I63" s="81">
        <f>'Overzicht detail per school'!AE64+'Overzicht detail per school'!AJ64</f>
        <v>39300</v>
      </c>
      <c r="J63" s="20">
        <f>'Overzicht detail per school'!AF64+'Overzicht detail per school'!AK64</f>
        <v>32140</v>
      </c>
    </row>
    <row r="64" spans="1:11" x14ac:dyDescent="0.35">
      <c r="A64" s="8" t="str">
        <f>'Overzicht detail per school'!A65</f>
        <v>18TR11</v>
      </c>
      <c r="B64" s="9" t="s">
        <v>292</v>
      </c>
      <c r="C64" s="9" t="s">
        <v>123</v>
      </c>
      <c r="D64" s="94" t="str">
        <f>'Overzicht detail per school'!D64</f>
        <v>X</v>
      </c>
      <c r="E64" s="78">
        <f>'Overzicht detail per school'!E64</f>
        <v>42709</v>
      </c>
      <c r="G64" s="12">
        <f>'Overzicht detail per school'!AC65+'Overzicht detail per school'!AH65</f>
        <v>53017</v>
      </c>
      <c r="H64" s="80">
        <f>'Overzicht detail per school'!AD65+'Overzicht detail per school'!AI65</f>
        <v>65798</v>
      </c>
      <c r="I64" s="81">
        <f>'Overzicht detail per school'!AE65+'Overzicht detail per school'!AJ65</f>
        <v>77210</v>
      </c>
      <c r="J64" s="20">
        <f>'Overzicht detail per school'!AF65+'Overzicht detail per school'!AK65</f>
        <v>69220</v>
      </c>
    </row>
    <row r="65" spans="1:11" x14ac:dyDescent="0.35">
      <c r="A65" s="8" t="str">
        <f>'Overzicht detail per school'!A66</f>
        <v>18TR12</v>
      </c>
      <c r="B65" s="9" t="s">
        <v>293</v>
      </c>
      <c r="C65" s="9" t="s">
        <v>125</v>
      </c>
      <c r="D65" s="94">
        <f>'Overzicht detail per school'!D66</f>
        <v>0</v>
      </c>
      <c r="E65" s="78">
        <f>'Overzicht detail per school'!E65</f>
        <v>42709</v>
      </c>
      <c r="G65" s="12">
        <f>'Overzicht detail per school'!AC66+'Overzicht detail per school'!AH66</f>
        <v>59637</v>
      </c>
      <c r="H65" s="80">
        <f>'Overzicht detail per school'!AD66+'Overzicht detail per school'!AI66</f>
        <v>41478</v>
      </c>
      <c r="I65" s="81">
        <f>'Overzicht detail per school'!AE66+'Overzicht detail per school'!AJ66</f>
        <v>40215</v>
      </c>
      <c r="J65" s="20">
        <f>'Overzicht detail per school'!AF66+'Overzicht detail per school'!AK66</f>
        <v>37665</v>
      </c>
    </row>
    <row r="66" spans="1:11" x14ac:dyDescent="0.35">
      <c r="A66" s="8" t="str">
        <f>'Overzicht detail per school'!A67</f>
        <v>18TR13</v>
      </c>
      <c r="B66" s="9" t="s">
        <v>255</v>
      </c>
      <c r="C66" s="9" t="s">
        <v>115</v>
      </c>
      <c r="D66" s="94">
        <f>'Overzicht detail per school'!D66</f>
        <v>0</v>
      </c>
      <c r="E66" s="78">
        <f>'Overzicht detail per school'!E66</f>
        <v>42709</v>
      </c>
      <c r="G66" s="12">
        <f>'Overzicht detail per school'!AC67+'Overzicht detail per school'!AH67</f>
        <v>0</v>
      </c>
      <c r="H66" s="80">
        <f>'Overzicht detail per school'!AD67+'Overzicht detail per school'!AI67</f>
        <v>0</v>
      </c>
      <c r="I66" s="81">
        <f>'Overzicht detail per school'!AE67+'Overzicht detail per school'!AJ67</f>
        <v>0</v>
      </c>
      <c r="J66" s="20">
        <f>'Overzicht detail per school'!AF67+'Overzicht detail per school'!AK67</f>
        <v>88585</v>
      </c>
      <c r="K66" s="2"/>
    </row>
    <row r="67" spans="1:11" x14ac:dyDescent="0.35">
      <c r="A67" s="8" t="str">
        <f>'Overzicht detail per school'!A68</f>
        <v>19GY00</v>
      </c>
      <c r="B67" s="9" t="s">
        <v>127</v>
      </c>
      <c r="C67" s="9" t="s">
        <v>126</v>
      </c>
      <c r="D67" s="94">
        <f>'Overzicht detail per school'!D68</f>
        <v>0</v>
      </c>
      <c r="E67" s="78">
        <f>'Overzicht detail per school'!E68</f>
        <v>20151</v>
      </c>
      <c r="G67" s="12">
        <f>'Overzicht detail per school'!AC68+'Overzicht detail per school'!AH68</f>
        <v>202167</v>
      </c>
      <c r="H67" s="80">
        <f>'Overzicht detail per school'!AD68+'Overzicht detail per school'!AI68</f>
        <v>214680</v>
      </c>
      <c r="I67" s="81">
        <f>'Overzicht detail per school'!AE68+'Overzicht detail per school'!AJ68</f>
        <v>229460</v>
      </c>
      <c r="J67" s="20">
        <f>'Overzicht detail per school'!AF68+'Overzicht detail per school'!AK68</f>
        <v>236070</v>
      </c>
      <c r="K67" s="2"/>
    </row>
    <row r="68" spans="1:11" x14ac:dyDescent="0.35">
      <c r="A68" s="8" t="str">
        <f>'Overzicht detail per school'!A69</f>
        <v>19GY04</v>
      </c>
      <c r="B68" s="9" t="s">
        <v>274</v>
      </c>
      <c r="C68" s="9" t="s">
        <v>128</v>
      </c>
      <c r="D68" s="94">
        <f>'Overzicht detail per school'!D69</f>
        <v>0</v>
      </c>
      <c r="E68" s="78">
        <f>'Overzicht detail per school'!E69</f>
        <v>20151</v>
      </c>
      <c r="G68" s="12">
        <f>'Overzicht detail per school'!AC69+'Overzicht detail per school'!AH69</f>
        <v>48024</v>
      </c>
      <c r="H68" s="80">
        <f>'Overzicht detail per school'!AD69+'Overzicht detail per school'!AI69</f>
        <v>49024</v>
      </c>
      <c r="I68" s="81">
        <f>'Overzicht detail per school'!AE69+'Overzicht detail per school'!AJ69</f>
        <v>59175</v>
      </c>
      <c r="J68" s="20">
        <f>'Overzicht detail per school'!AF69+'Overzicht detail per school'!AK69</f>
        <v>59470</v>
      </c>
      <c r="K68" s="2"/>
    </row>
    <row r="69" spans="1:11" x14ac:dyDescent="0.35">
      <c r="A69" s="8" t="str">
        <f>'Overzicht detail per school'!A70</f>
        <v>19GY05</v>
      </c>
      <c r="B69" s="9" t="s">
        <v>253</v>
      </c>
      <c r="C69" s="9" t="s">
        <v>259</v>
      </c>
      <c r="D69" s="94">
        <f>'Overzicht detail per school'!D70</f>
        <v>0</v>
      </c>
      <c r="E69" s="78">
        <f>'Overzicht detail per school'!E70</f>
        <v>20151</v>
      </c>
      <c r="G69" s="12">
        <f>'Overzicht detail per school'!AC70+'Overzicht detail per school'!AH70</f>
        <v>54707</v>
      </c>
      <c r="H69" s="80">
        <f>'Overzicht detail per school'!AD70+'Overzicht detail per school'!AI70</f>
        <v>49717</v>
      </c>
      <c r="I69" s="81">
        <f>'Overzicht detail per school'!AE70+'Overzicht detail per school'!AJ70</f>
        <v>51750</v>
      </c>
      <c r="J69" s="20">
        <f>'Overzicht detail per school'!AF70+'Overzicht detail per school'!AK70</f>
        <v>53095</v>
      </c>
      <c r="K69" s="2"/>
    </row>
    <row r="70" spans="1:11" x14ac:dyDescent="0.35">
      <c r="A70" s="8" t="str">
        <f>'Overzicht detail per school'!A71</f>
        <v>19GY06</v>
      </c>
      <c r="B70" s="9" t="s">
        <v>275</v>
      </c>
      <c r="C70" s="9" t="s">
        <v>129</v>
      </c>
      <c r="D70" s="94">
        <f>'Overzicht detail per school'!D71</f>
        <v>0</v>
      </c>
      <c r="E70" s="78">
        <f>'Overzicht detail per school'!E71</f>
        <v>20151</v>
      </c>
      <c r="G70" s="12">
        <f>'Overzicht detail per school'!AC71+'Overzicht detail per school'!AH71</f>
        <v>56295</v>
      </c>
      <c r="H70" s="80">
        <f>'Overzicht detail per school'!AD71+'Overzicht detail per school'!AI71</f>
        <v>55184</v>
      </c>
      <c r="I70" s="81">
        <f>'Overzicht detail per school'!AE71+'Overzicht detail per school'!AJ71</f>
        <v>67855</v>
      </c>
      <c r="J70" s="20">
        <f>'Overzicht detail per school'!AF71+'Overzicht detail per school'!AK71</f>
        <v>68035</v>
      </c>
      <c r="K70" s="2"/>
    </row>
    <row r="71" spans="1:11" x14ac:dyDescent="0.35">
      <c r="A71" s="8" t="str">
        <f>'Overzicht detail per school'!A72</f>
        <v>19GY08</v>
      </c>
      <c r="B71" s="9" t="s">
        <v>276</v>
      </c>
      <c r="C71" s="9" t="s">
        <v>258</v>
      </c>
      <c r="D71" s="94">
        <f>'Overzicht detail per school'!D73</f>
        <v>0</v>
      </c>
      <c r="E71" s="78">
        <f>'Overzicht detail per school'!E73</f>
        <v>20151</v>
      </c>
      <c r="G71" s="12">
        <f>'Overzicht detail per school'!AC72+'Overzicht detail per school'!AH72</f>
        <v>236825</v>
      </c>
      <c r="H71" s="80">
        <f>'Overzicht detail per school'!AD72+'Overzicht detail per school'!AI72</f>
        <v>291542</v>
      </c>
      <c r="I71" s="81">
        <f>'Overzicht detail per school'!AE72+'Overzicht detail per school'!AJ72</f>
        <v>292060</v>
      </c>
      <c r="J71" s="20">
        <f>'Overzicht detail per school'!AF72+'Overzicht detail per school'!AK72</f>
        <v>238180</v>
      </c>
      <c r="K71" s="2"/>
    </row>
    <row r="72" spans="1:11" x14ac:dyDescent="0.35">
      <c r="A72" s="8" t="str">
        <f>'Overzicht detail per school'!A73</f>
        <v>20AM00</v>
      </c>
      <c r="B72" s="9" t="s">
        <v>277</v>
      </c>
      <c r="C72" s="9" t="s">
        <v>264</v>
      </c>
      <c r="D72" s="94">
        <f>'Overzicht detail per school'!D73</f>
        <v>0</v>
      </c>
      <c r="E72" s="78">
        <f>'Overzicht detail per school'!E73</f>
        <v>20151</v>
      </c>
      <c r="G72" s="12">
        <f>'Overzicht detail per school'!AC73+'Overzicht detail per school'!AH73</f>
        <v>163434</v>
      </c>
      <c r="H72" s="80">
        <f>'Overzicht detail per school'!AD73+'Overzicht detail per school'!AI73</f>
        <v>140871</v>
      </c>
      <c r="I72" s="81">
        <f>'Overzicht detail per school'!AE73+'Overzicht detail per school'!AJ73</f>
        <v>176125</v>
      </c>
      <c r="J72" s="20">
        <f>'Overzicht detail per school'!AF73+'Overzicht detail per school'!AK73</f>
        <v>165060</v>
      </c>
      <c r="K72" s="2"/>
    </row>
    <row r="73" spans="1:11" x14ac:dyDescent="0.35">
      <c r="A73" s="8" t="str">
        <f>'Overzicht detail per school'!A74</f>
        <v>20AM04</v>
      </c>
      <c r="B73" s="9" t="s">
        <v>278</v>
      </c>
      <c r="C73" s="9" t="s">
        <v>265</v>
      </c>
      <c r="D73" s="94" t="str">
        <f>'Overzicht detail per school'!D74</f>
        <v>X</v>
      </c>
      <c r="E73" s="78">
        <f>'Overzicht detail per school'!E74</f>
        <v>20151</v>
      </c>
      <c r="G73" s="12">
        <f>'Overzicht detail per school'!AC74+'Overzicht detail per school'!AH74</f>
        <v>30205</v>
      </c>
      <c r="H73" s="80">
        <f>'Overzicht detail per school'!AD74+'Overzicht detail per school'!AI74</f>
        <v>35968</v>
      </c>
      <c r="I73" s="81">
        <f>'Overzicht detail per school'!AE74+'Overzicht detail per school'!AJ74</f>
        <v>28725</v>
      </c>
      <c r="J73" s="20">
        <f>'Overzicht detail per school'!AF74+'Overzicht detail per school'!AK74</f>
        <v>27555</v>
      </c>
      <c r="K73" s="2"/>
    </row>
    <row r="74" spans="1:11" x14ac:dyDescent="0.35">
      <c r="A74" s="8" t="str">
        <f>'Overzicht detail per school'!A75</f>
        <v>20BH00</v>
      </c>
      <c r="B74" s="9" t="s">
        <v>130</v>
      </c>
      <c r="C74" s="9" t="s">
        <v>130</v>
      </c>
      <c r="D74" s="94">
        <f>'Overzicht detail per school'!D75</f>
        <v>0</v>
      </c>
      <c r="E74" s="78">
        <f>'Overzicht detail per school'!E75</f>
        <v>41545</v>
      </c>
      <c r="G74" s="12">
        <f>'Overzicht detail per school'!AC75+'Overzicht detail per school'!AH75</f>
        <v>124179</v>
      </c>
      <c r="H74" s="80">
        <f>'Overzicht detail per school'!AD75+'Overzicht detail per school'!AI75</f>
        <v>182326</v>
      </c>
      <c r="I74" s="81">
        <f>'Overzicht detail per school'!AE75+'Overzicht detail per school'!AJ75</f>
        <v>120240</v>
      </c>
      <c r="J74" s="20">
        <f>'Overzicht detail per school'!AF75+'Overzicht detail per school'!AK75</f>
        <v>106230</v>
      </c>
    </row>
    <row r="75" spans="1:11" x14ac:dyDescent="0.35">
      <c r="A75" s="8" t="str">
        <f>'Overzicht detail per school'!A76</f>
        <v>20BH02</v>
      </c>
      <c r="B75" s="9" t="s">
        <v>130</v>
      </c>
      <c r="C75" s="9" t="s">
        <v>131</v>
      </c>
      <c r="D75" s="94" t="str">
        <f>'Overzicht detail per school'!D76</f>
        <v>X</v>
      </c>
      <c r="E75" s="78">
        <f>'Overzicht detail per school'!E76</f>
        <v>41545</v>
      </c>
      <c r="G75" s="12">
        <f>'Overzicht detail per school'!AC76+'Overzicht detail per school'!AH76</f>
        <v>70341</v>
      </c>
      <c r="H75" s="80">
        <f>'Overzicht detail per school'!AD76+'Overzicht detail per school'!AI76</f>
        <v>55824</v>
      </c>
      <c r="I75" s="81">
        <f>'Overzicht detail per school'!AE76+'Overzicht detail per school'!AJ76</f>
        <v>49630</v>
      </c>
      <c r="J75" s="20">
        <f>'Overzicht detail per school'!AF76+'Overzicht detail per school'!AK76</f>
        <v>31975</v>
      </c>
    </row>
    <row r="76" spans="1:11" x14ac:dyDescent="0.35">
      <c r="A76" s="8" t="str">
        <f>'Overzicht detail per school'!A77</f>
        <v>20FR04</v>
      </c>
      <c r="B76" s="43" t="s">
        <v>132</v>
      </c>
      <c r="C76" s="9" t="s">
        <v>132</v>
      </c>
      <c r="D76" s="94">
        <f>'Overzicht detail per school'!D77</f>
        <v>0</v>
      </c>
      <c r="E76" s="78">
        <f>'Overzicht detail per school'!E77</f>
        <v>20151</v>
      </c>
      <c r="G76" s="12">
        <f>'Overzicht detail per school'!AC77+'Overzicht detail per school'!AH77</f>
        <v>104704</v>
      </c>
      <c r="H76" s="80">
        <f>'Overzicht detail per school'!AD77+'Overzicht detail per school'!AI77</f>
        <v>97806</v>
      </c>
      <c r="I76" s="81">
        <f>'Overzicht detail per school'!AE77+'Overzicht detail per school'!AJ77</f>
        <v>105810</v>
      </c>
      <c r="J76" s="20">
        <f>'Overzicht detail per school'!AF77+'Overzicht detail per school'!AK77</f>
        <v>107245</v>
      </c>
      <c r="K76" s="2"/>
    </row>
    <row r="77" spans="1:11" x14ac:dyDescent="0.35">
      <c r="A77" s="8" t="str">
        <f>'Overzicht detail per school'!A78</f>
        <v>23JA01</v>
      </c>
      <c r="B77" s="9" t="s">
        <v>297</v>
      </c>
      <c r="C77" s="9" t="s">
        <v>133</v>
      </c>
      <c r="D77" s="94">
        <f>'Overzicht detail per school'!D78</f>
        <v>0</v>
      </c>
      <c r="E77" s="78">
        <f>'Overzicht detail per school'!E78</f>
        <v>67237</v>
      </c>
      <c r="G77" s="12">
        <f>'Overzicht detail per school'!AC78+'Overzicht detail per school'!AH78</f>
        <v>70000</v>
      </c>
      <c r="H77" s="80">
        <f>'Overzicht detail per school'!AD78+'Overzicht detail per school'!AI78</f>
        <v>82116</v>
      </c>
      <c r="I77" s="81">
        <f>'Overzicht detail per school'!AE78+'Overzicht detail per school'!AJ78</f>
        <v>88985</v>
      </c>
      <c r="J77" s="20">
        <f>'Overzicht detail per school'!AF78+'Overzicht detail per school'!AK78</f>
        <v>87755</v>
      </c>
    </row>
    <row r="78" spans="1:11" x14ac:dyDescent="0.35">
      <c r="A78" s="8" t="str">
        <f>'Overzicht detail per school'!A79</f>
        <v>23YU00</v>
      </c>
      <c r="B78" s="9" t="s">
        <v>134</v>
      </c>
      <c r="C78" s="9" t="s">
        <v>135</v>
      </c>
      <c r="D78" s="94">
        <f>'Overzicht detail per school'!D79</f>
        <v>0</v>
      </c>
      <c r="E78" s="78">
        <f>'Overzicht detail per school'!E79</f>
        <v>41071</v>
      </c>
      <c r="G78" s="12">
        <f>'Overzicht detail per school'!AC79+'Overzicht detail per school'!AH79</f>
        <v>80757</v>
      </c>
      <c r="H78" s="80">
        <f>'Overzicht detail per school'!AD79+'Overzicht detail per school'!AI79</f>
        <v>96805</v>
      </c>
      <c r="I78" s="81">
        <f>'Overzicht detail per school'!AE79+'Overzicht detail per school'!AJ79</f>
        <v>73800</v>
      </c>
      <c r="J78" s="20">
        <f>'Overzicht detail per school'!AF79+'Overzicht detail per school'!AK79</f>
        <v>83505</v>
      </c>
    </row>
    <row r="79" spans="1:11" x14ac:dyDescent="0.35">
      <c r="A79" s="8" t="str">
        <f>'Overzicht detail per school'!A80</f>
        <v>23YU01</v>
      </c>
      <c r="B79" s="9" t="s">
        <v>136</v>
      </c>
      <c r="C79" s="9" t="s">
        <v>137</v>
      </c>
      <c r="D79" s="94">
        <f>'Overzicht detail per school'!D80</f>
        <v>0</v>
      </c>
      <c r="E79" s="78">
        <f>'Overzicht detail per school'!E80</f>
        <v>41071</v>
      </c>
      <c r="G79" s="12">
        <f>'Overzicht detail per school'!AC80+'Overzicht detail per school'!AH80</f>
        <v>71600</v>
      </c>
      <c r="H79" s="80">
        <f>'Overzicht detail per school'!AD80+'Overzicht detail per school'!AI80</f>
        <v>54633</v>
      </c>
      <c r="I79" s="81">
        <f>'Overzicht detail per school'!AE80+'Overzicht detail per school'!AJ80</f>
        <v>84725</v>
      </c>
      <c r="J79" s="20">
        <f>'Overzicht detail per school'!AF80+'Overzicht detail per school'!AK80</f>
        <v>72585</v>
      </c>
    </row>
    <row r="80" spans="1:11" x14ac:dyDescent="0.35">
      <c r="A80" s="8" t="str">
        <f>'Overzicht detail per school'!A81</f>
        <v>23YU02</v>
      </c>
      <c r="B80" s="9" t="s">
        <v>138</v>
      </c>
      <c r="C80" s="9" t="s">
        <v>139</v>
      </c>
      <c r="D80" s="94">
        <f>'Overzicht detail per school'!D81</f>
        <v>0</v>
      </c>
      <c r="E80" s="78">
        <f>'Overzicht detail per school'!E81</f>
        <v>41071</v>
      </c>
      <c r="G80" s="12">
        <f>'Overzicht detail per school'!AC81+'Overzicht detail per school'!AH81</f>
        <v>88648</v>
      </c>
      <c r="H80" s="80">
        <f>'Overzicht detail per school'!AD81+'Overzicht detail per school'!AI81</f>
        <v>108217</v>
      </c>
      <c r="I80" s="81">
        <f>'Overzicht detail per school'!AE81+'Overzicht detail per school'!AJ81</f>
        <v>104730</v>
      </c>
      <c r="J80" s="20">
        <f>'Overzicht detail per school'!AF81+'Overzicht detail per school'!AK81</f>
        <v>100780</v>
      </c>
    </row>
    <row r="81" spans="1:11" x14ac:dyDescent="0.35">
      <c r="A81" s="8" t="str">
        <f>'Overzicht detail per school'!A82</f>
        <v>23YU08</v>
      </c>
      <c r="B81" s="9" t="s">
        <v>140</v>
      </c>
      <c r="C81" s="9" t="s">
        <v>141</v>
      </c>
      <c r="D81" s="94">
        <f>'Overzicht detail per school'!D82</f>
        <v>0</v>
      </c>
      <c r="E81" s="78">
        <f>'Overzicht detail per school'!E82</f>
        <v>41071</v>
      </c>
      <c r="G81" s="12">
        <f>'Overzicht detail per school'!AC82+'Overzicht detail per school'!AH82</f>
        <v>40549</v>
      </c>
      <c r="H81" s="80">
        <f>'Overzicht detail per school'!AD82+'Overzicht detail per school'!AI82</f>
        <v>47089</v>
      </c>
      <c r="I81" s="81">
        <f>'Overzicht detail per school'!AE82+'Overzicht detail per school'!AJ82</f>
        <v>40975</v>
      </c>
      <c r="J81" s="20">
        <f>'Overzicht detail per school'!AF82+'Overzicht detail per school'!AK82</f>
        <v>38560</v>
      </c>
    </row>
    <row r="82" spans="1:11" x14ac:dyDescent="0.35">
      <c r="A82" s="8" t="str">
        <f>'Overzicht detail per school'!A83</f>
        <v>26HR00</v>
      </c>
      <c r="B82" s="9" t="s">
        <v>279</v>
      </c>
      <c r="C82" s="9" t="s">
        <v>142</v>
      </c>
      <c r="D82" s="94" t="str">
        <f>'Overzicht detail per school'!D83</f>
        <v>X</v>
      </c>
      <c r="E82" s="78">
        <f>'Overzicht detail per school'!E83</f>
        <v>20151</v>
      </c>
      <c r="G82" s="12">
        <f>'Overzicht detail per school'!AC83+'Overzicht detail per school'!AH83</f>
        <v>62779</v>
      </c>
      <c r="H82" s="80">
        <f>'Overzicht detail per school'!AD83+'Overzicht detail per school'!AI83</f>
        <v>58537</v>
      </c>
      <c r="I82" s="81">
        <f>'Overzicht detail per school'!AE83+'Overzicht detail per school'!AJ83</f>
        <v>92265</v>
      </c>
      <c r="J82" s="20">
        <f>'Overzicht detail per school'!AF83+'Overzicht detail per school'!AK83</f>
        <v>60210</v>
      </c>
      <c r="K82" s="2"/>
    </row>
    <row r="83" spans="1:11" x14ac:dyDescent="0.35">
      <c r="A83" s="8" t="str">
        <f>'Overzicht detail per school'!A84</f>
        <v>27RW00</v>
      </c>
      <c r="B83" s="9" t="s">
        <v>143</v>
      </c>
      <c r="C83" s="9" t="s">
        <v>143</v>
      </c>
      <c r="D83" s="94">
        <f>'Overzicht detail per school'!D84</f>
        <v>0</v>
      </c>
      <c r="E83" s="78">
        <f>'Overzicht detail per school'!E84</f>
        <v>41142</v>
      </c>
      <c r="G83" s="12">
        <f>'Overzicht detail per school'!AC84+'Overzicht detail per school'!AH84</f>
        <v>93056</v>
      </c>
      <c r="H83" s="80">
        <f>'Overzicht detail per school'!AD84+'Overzicht detail per school'!AI84</f>
        <v>80592</v>
      </c>
      <c r="I83" s="81">
        <f>'Overzicht detail per school'!AE84+'Overzicht detail per school'!AJ84</f>
        <v>95520</v>
      </c>
      <c r="J83" s="20">
        <f>'Overzicht detail per school'!AF84+'Overzicht detail per school'!AK84</f>
        <v>109025</v>
      </c>
    </row>
    <row r="84" spans="1:11" x14ac:dyDescent="0.35">
      <c r="A84" s="8" t="str">
        <f>'Overzicht detail per school'!A85</f>
        <v>28DF00</v>
      </c>
      <c r="B84" s="9" t="s">
        <v>280</v>
      </c>
      <c r="C84" s="9" t="s">
        <v>144</v>
      </c>
      <c r="D84" s="94" t="str">
        <f>'Overzicht detail per school'!D85</f>
        <v>X</v>
      </c>
      <c r="E84" s="78">
        <f>'Overzicht detail per school'!E85</f>
        <v>20151</v>
      </c>
      <c r="G84" s="12">
        <f>'Overzicht detail per school'!AC85+'Overzicht detail per school'!AH85</f>
        <v>64027</v>
      </c>
      <c r="H84" s="80">
        <f>'Overzicht detail per school'!AD85+'Overzicht detail per school'!AI85</f>
        <v>60208</v>
      </c>
      <c r="I84" s="81">
        <f>'Overzicht detail per school'!AE85+'Overzicht detail per school'!AJ85</f>
        <v>67500</v>
      </c>
      <c r="J84" s="20">
        <f>'Overzicht detail per school'!AF85+'Overzicht detail per school'!AK85</f>
        <v>72330</v>
      </c>
      <c r="K84" s="2"/>
    </row>
    <row r="85" spans="1:11" x14ac:dyDescent="0.35">
      <c r="A85" s="8" t="str">
        <f>'Overzicht detail per school'!A86</f>
        <v>29VW00</v>
      </c>
      <c r="B85" s="9" t="s">
        <v>283</v>
      </c>
      <c r="C85" s="9" t="s">
        <v>283</v>
      </c>
      <c r="D85" s="94" t="str">
        <f>'Overzicht detail per school'!D86</f>
        <v>X</v>
      </c>
      <c r="E85" s="78">
        <f>'Overzicht detail per school'!E86</f>
        <v>41071</v>
      </c>
      <c r="G85" s="12">
        <f>'Overzicht detail per school'!AC86+'Overzicht detail per school'!AH86</f>
        <v>55381</v>
      </c>
      <c r="H85" s="80">
        <f>'Overzicht detail per school'!AD86+'Overzicht detail per school'!AI86</f>
        <v>43150</v>
      </c>
      <c r="I85" s="81">
        <f>'Overzicht detail per school'!AE86+'Overzicht detail per school'!AJ86</f>
        <v>59550</v>
      </c>
      <c r="J85" s="20">
        <f>'Overzicht detail per school'!AF86+'Overzicht detail per school'!AK86</f>
        <v>64820</v>
      </c>
    </row>
    <row r="86" spans="1:11" x14ac:dyDescent="0.35">
      <c r="A86" s="8" t="str">
        <f>'Overzicht detail per school'!A87</f>
        <v>29VX00</v>
      </c>
      <c r="B86" s="9" t="s">
        <v>284</v>
      </c>
      <c r="C86" s="9" t="s">
        <v>284</v>
      </c>
      <c r="D86" s="94" t="str">
        <f>'Overzicht detail per school'!D87</f>
        <v>X</v>
      </c>
      <c r="E86" s="78">
        <f>'Overzicht detail per school'!E87</f>
        <v>41071</v>
      </c>
      <c r="G86" s="12">
        <f>'Overzicht detail per school'!AC87+'Overzicht detail per school'!AH87</f>
        <v>58567</v>
      </c>
      <c r="H86" s="80">
        <f>'Overzicht detail per school'!AD87+'Overzicht detail per school'!AI87</f>
        <v>41091</v>
      </c>
      <c r="I86" s="81">
        <f>'Overzicht detail per school'!AE87+'Overzicht detail per school'!AJ87</f>
        <v>63520</v>
      </c>
      <c r="J86" s="20">
        <f>'Overzicht detail per school'!AF87+'Overzicht detail per school'!AK87</f>
        <v>60500</v>
      </c>
    </row>
    <row r="87" spans="1:11" x14ac:dyDescent="0.35">
      <c r="A87" s="8" t="str">
        <f>'Overzicht detail per school'!A88</f>
        <v>29VZ00</v>
      </c>
      <c r="B87" s="9" t="s">
        <v>285</v>
      </c>
      <c r="C87" s="9" t="s">
        <v>285</v>
      </c>
      <c r="D87" s="94" t="str">
        <f>'Overzicht detail per school'!D88</f>
        <v>X</v>
      </c>
      <c r="E87" s="78">
        <f>'Overzicht detail per school'!E88</f>
        <v>41071</v>
      </c>
      <c r="G87" s="12">
        <f>'Overzicht detail per school'!AC88+'Overzicht detail per school'!AH88</f>
        <v>45653</v>
      </c>
      <c r="H87" s="80">
        <f>'Overzicht detail per school'!AD88+'Overzicht detail per school'!AI88</f>
        <v>55709</v>
      </c>
      <c r="I87" s="81">
        <f>'Overzicht detail per school'!AE88+'Overzicht detail per school'!AJ88</f>
        <v>58515</v>
      </c>
      <c r="J87" s="20">
        <f>'Overzicht detail per school'!AF88+'Overzicht detail per school'!AK88</f>
        <v>60860</v>
      </c>
    </row>
    <row r="88" spans="1:11" x14ac:dyDescent="0.35">
      <c r="A88" s="8" t="str">
        <f>'Overzicht detail per school'!A89</f>
        <v>30WH00</v>
      </c>
      <c r="B88" s="9" t="s">
        <v>145</v>
      </c>
      <c r="C88" s="9" t="s">
        <v>145</v>
      </c>
      <c r="D88" s="94">
        <f>'Overzicht detail per school'!D89</f>
        <v>0</v>
      </c>
      <c r="E88" s="78">
        <f>'Overzicht detail per school'!E89</f>
        <v>42696</v>
      </c>
      <c r="G88" s="12">
        <f>'Overzicht detail per school'!AC89+'Overzicht detail per school'!AH89</f>
        <v>114722</v>
      </c>
      <c r="H88" s="80">
        <f>'Overzicht detail per school'!AD89+'Overzicht detail per school'!AI89</f>
        <v>93218</v>
      </c>
      <c r="I88" s="81">
        <f>'Overzicht detail per school'!AE89+'Overzicht detail per school'!AJ89</f>
        <v>129935</v>
      </c>
      <c r="J88" s="20">
        <f>'Overzicht detail per school'!AF89+'Overzicht detail per school'!AK89</f>
        <v>112870</v>
      </c>
    </row>
    <row r="89" spans="1:11" x14ac:dyDescent="0.35">
      <c r="A89" s="8" t="str">
        <f>'Overzicht detail per school'!A90</f>
        <v>30WH01</v>
      </c>
      <c r="B89" s="9" t="s">
        <v>145</v>
      </c>
      <c r="C89" s="9" t="s">
        <v>145</v>
      </c>
      <c r="D89" s="94">
        <f>'Overzicht detail per school'!D90</f>
        <v>0</v>
      </c>
      <c r="E89" s="78">
        <f>'Overzicht detail per school'!E90</f>
        <v>42696</v>
      </c>
      <c r="G89" s="12">
        <f>'Overzicht detail per school'!AC90+'Overzicht detail per school'!AH90</f>
        <v>0</v>
      </c>
      <c r="H89" s="80">
        <f>'Overzicht detail per school'!AD90+'Overzicht detail per school'!AI90</f>
        <v>38321</v>
      </c>
      <c r="I89" s="81">
        <f>'Overzicht detail per school'!AE90+'Overzicht detail per school'!AJ90</f>
        <v>41150</v>
      </c>
      <c r="J89" s="20">
        <f>'Overzicht detail per school'!AF90+'Overzicht detail per school'!AK90</f>
        <v>43530</v>
      </c>
    </row>
    <row r="90" spans="1:11" x14ac:dyDescent="0.35">
      <c r="A90" s="8" t="str">
        <f>'Overzicht detail per school'!A91</f>
        <v>31CG00</v>
      </c>
      <c r="B90" s="9" t="s">
        <v>109</v>
      </c>
      <c r="C90" s="9" t="s">
        <v>146</v>
      </c>
      <c r="D90" s="94">
        <f>'Overzicht detail per school'!D91</f>
        <v>0</v>
      </c>
      <c r="E90" s="78">
        <f>'Overzicht detail per school'!E91</f>
        <v>20151</v>
      </c>
      <c r="G90" s="12">
        <f>'Overzicht detail per school'!AC91+'Overzicht detail per school'!AH91</f>
        <v>84249</v>
      </c>
      <c r="H90" s="80">
        <f>'Overzicht detail per school'!AD91+'Overzicht detail per school'!AI91</f>
        <v>81354</v>
      </c>
      <c r="I90" s="81">
        <f>'Overzicht detail per school'!AE91+'Overzicht detail per school'!AJ91</f>
        <v>79060</v>
      </c>
      <c r="J90" s="20">
        <f>'Overzicht detail per school'!AF91+'Overzicht detail per school'!AK91</f>
        <v>97860</v>
      </c>
      <c r="K90" s="2"/>
    </row>
    <row r="91" spans="1:11" x14ac:dyDescent="0.35">
      <c r="A91" s="8" t="str">
        <f>'Overzicht detail per school'!A92</f>
        <v>31CG01</v>
      </c>
      <c r="B91" s="9" t="s">
        <v>281</v>
      </c>
      <c r="C91" s="9" t="s">
        <v>147</v>
      </c>
      <c r="D91" s="94">
        <f>'Overzicht detail per school'!D92</f>
        <v>0</v>
      </c>
      <c r="E91" s="78">
        <f>'Overzicht detail per school'!E92</f>
        <v>20151</v>
      </c>
      <c r="G91" s="12">
        <f>'Overzicht detail per school'!AC92+'Overzicht detail per school'!AH92</f>
        <v>74646</v>
      </c>
      <c r="H91" s="80">
        <f>'Overzicht detail per school'!AD92+'Overzicht detail per school'!AI92</f>
        <v>92099</v>
      </c>
      <c r="I91" s="81">
        <f>'Overzicht detail per school'!AE92+'Overzicht detail per school'!AJ92</f>
        <v>89335</v>
      </c>
      <c r="J91" s="20">
        <f>'Overzicht detail per school'!AF92+'Overzicht detail per school'!AK92</f>
        <v>87830</v>
      </c>
      <c r="K91" s="2"/>
    </row>
    <row r="92" spans="1:11" x14ac:dyDescent="0.35">
      <c r="A92" s="8" t="str">
        <f>'Overzicht detail per school'!A93</f>
        <v>31CG02</v>
      </c>
      <c r="B92" s="9" t="s">
        <v>148</v>
      </c>
      <c r="C92" s="9" t="s">
        <v>148</v>
      </c>
      <c r="D92" s="94">
        <f>'Overzicht detail per school'!D93</f>
        <v>0</v>
      </c>
      <c r="E92" s="78">
        <f>'Overzicht detail per school'!E93</f>
        <v>20151</v>
      </c>
      <c r="G92" s="12">
        <f>'Overzicht detail per school'!AC93+'Overzicht detail per school'!AH93</f>
        <v>105205</v>
      </c>
      <c r="H92" s="80">
        <f>'Overzicht detail per school'!AD93+'Overzicht detail per school'!AI93</f>
        <v>124859</v>
      </c>
      <c r="I92" s="81">
        <f>'Overzicht detail per school'!AE93+'Overzicht detail per school'!AJ93</f>
        <v>132790</v>
      </c>
      <c r="J92" s="20">
        <f>'Overzicht detail per school'!AF93+'Overzicht detail per school'!AK93</f>
        <v>135100</v>
      </c>
      <c r="K92" s="2"/>
    </row>
    <row r="93" spans="1:11" x14ac:dyDescent="0.35">
      <c r="A93" s="8" t="str">
        <f>'Overzicht detail per school'!A94</f>
        <v>31CG03</v>
      </c>
      <c r="B93" s="9" t="s">
        <v>149</v>
      </c>
      <c r="C93" s="9" t="s">
        <v>149</v>
      </c>
      <c r="D93" s="94">
        <f>'Overzicht detail per school'!D94</f>
        <v>0</v>
      </c>
      <c r="E93" s="78">
        <f>'Overzicht detail per school'!E94</f>
        <v>20151</v>
      </c>
      <c r="G93" s="12">
        <f>'Overzicht detail per school'!AC94+'Overzicht detail per school'!AH94</f>
        <v>115783</v>
      </c>
      <c r="H93" s="80">
        <f>'Overzicht detail per school'!AD94+'Overzicht detail per school'!AI94</f>
        <v>87905</v>
      </c>
      <c r="I93" s="81">
        <f>'Overzicht detail per school'!AE94+'Overzicht detail per school'!AJ94</f>
        <v>99620</v>
      </c>
      <c r="J93" s="20">
        <f>'Overzicht detail per school'!AF94+'Overzicht detail per school'!AK94</f>
        <v>134835</v>
      </c>
      <c r="K93" s="2"/>
    </row>
    <row r="94" spans="1:11" x14ac:dyDescent="0.35">
      <c r="A94" s="8" t="str">
        <f>'Overzicht detail per school'!A95</f>
        <v>31EX00</v>
      </c>
      <c r="B94" s="9" t="s">
        <v>267</v>
      </c>
      <c r="C94" s="9" t="s">
        <v>260</v>
      </c>
      <c r="D94" s="94">
        <f>'Overzicht detail per school'!D95</f>
        <v>0</v>
      </c>
      <c r="E94" s="78">
        <f>'Overzicht detail per school'!E95</f>
        <v>20151</v>
      </c>
      <c r="G94" s="12">
        <f>'Overzicht detail per school'!AC95+'Overzicht detail per school'!AH95</f>
        <v>143117</v>
      </c>
      <c r="H94" s="80">
        <f>'Overzicht detail per school'!AD95+'Overzicht detail per school'!AI95</f>
        <v>142692</v>
      </c>
      <c r="I94" s="81">
        <f>'Overzicht detail per school'!AE95+'Overzicht detail per school'!AJ95</f>
        <v>167350</v>
      </c>
      <c r="J94" s="20">
        <f>'Overzicht detail per school'!AF95+'Overzicht detail per school'!AK95</f>
        <v>172450</v>
      </c>
      <c r="K94" s="2"/>
    </row>
    <row r="95" spans="1:11" x14ac:dyDescent="0.35">
      <c r="A95" s="8" t="str">
        <f>'Overzicht detail per school'!A96</f>
        <v>31EX01</v>
      </c>
      <c r="B95" s="9" t="s">
        <v>268</v>
      </c>
      <c r="C95" s="9" t="s">
        <v>266</v>
      </c>
      <c r="D95" s="94">
        <f>'Overzicht detail per school'!D96</f>
        <v>0</v>
      </c>
      <c r="E95" s="78">
        <f>'Overzicht detail per school'!E96</f>
        <v>20151</v>
      </c>
      <c r="G95" s="12">
        <f>'Overzicht detail per school'!AC96+'Overzicht detail per school'!AH96</f>
        <v>69171</v>
      </c>
      <c r="H95" s="80">
        <f>'Overzicht detail per school'!AD96+'Overzicht detail per school'!AI96</f>
        <v>63881</v>
      </c>
      <c r="I95" s="81">
        <f>'Overzicht detail per school'!AE96+'Overzicht detail per school'!AJ96</f>
        <v>100370</v>
      </c>
      <c r="J95" s="20">
        <f>'Overzicht detail per school'!AF96+'Overzicht detail per school'!AK96</f>
        <v>92970</v>
      </c>
      <c r="K95" s="2"/>
    </row>
    <row r="96" spans="1:11" ht="15" thickBot="1" x14ac:dyDescent="0.4">
      <c r="A96" s="8" t="str">
        <f>'Overzicht detail per school'!A97</f>
        <v>31RY00</v>
      </c>
      <c r="B96" s="9" t="s">
        <v>257</v>
      </c>
      <c r="C96" s="9" t="s">
        <v>257</v>
      </c>
      <c r="D96" s="94">
        <f>'Overzicht detail per school'!D97</f>
        <v>0</v>
      </c>
      <c r="E96" s="78">
        <f>'Overzicht detail per school'!E97</f>
        <v>20151</v>
      </c>
      <c r="G96" s="12">
        <f>'Overzicht detail per school'!AC97+'Overzicht detail per school'!AH97</f>
        <v>0</v>
      </c>
      <c r="H96" s="80">
        <f>'Overzicht detail per school'!AD97+'Overzicht detail per school'!AI97</f>
        <v>0</v>
      </c>
      <c r="I96" s="81">
        <f>'Overzicht detail per school'!AE97+'Overzicht detail per school'!AJ97</f>
        <v>0</v>
      </c>
      <c r="J96" s="20">
        <f>'Overzicht detail per school'!AF97+'Overzicht detail per school'!AK97</f>
        <v>86335</v>
      </c>
      <c r="K96" s="2"/>
    </row>
    <row r="97" spans="1:11" ht="15" thickBot="1" x14ac:dyDescent="0.4">
      <c r="A97" s="96" t="s">
        <v>2</v>
      </c>
      <c r="B97" s="97"/>
      <c r="C97" s="85"/>
      <c r="D97" s="98"/>
      <c r="E97" s="99"/>
      <c r="G97" s="100">
        <f>SUM(G3:G96)</f>
        <v>7568934</v>
      </c>
      <c r="H97" s="109">
        <f>SUM(H3:H96)</f>
        <v>7209005</v>
      </c>
      <c r="I97" s="101">
        <f>SUM(I3:I96)</f>
        <v>8015765</v>
      </c>
      <c r="J97" s="102">
        <f>SUM(J3:J96)</f>
        <v>7927340</v>
      </c>
    </row>
    <row r="98" spans="1:11" x14ac:dyDescent="0.35">
      <c r="K98" s="103"/>
    </row>
  </sheetData>
  <sheetProtection autoFilter="0"/>
  <autoFilter ref="A2:J97" xr:uid="{EEB32122-4591-4B50-BD86-77F14D94E9B6}"/>
  <pageMargins left="0.7" right="0.7" top="0.75" bottom="0.75" header="0.3" footer="0.3"/>
  <pageSetup paperSize="8" scale="4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AK128"/>
  <sheetViews>
    <sheetView showGridLines="0" zoomScale="85" zoomScaleNormal="85" workbookViewId="0">
      <pane xSplit="3" ySplit="3" topLeftCell="D52" activePane="bottomRight" state="frozen"/>
      <selection activeCell="B96" sqref="B96"/>
      <selection pane="topRight" activeCell="B96" sqref="B96"/>
      <selection pane="bottomLeft" activeCell="B96" sqref="B96"/>
      <selection pane="bottomRight" activeCell="I10" sqref="I10"/>
    </sheetView>
  </sheetViews>
  <sheetFormatPr defaultColWidth="9.1796875" defaultRowHeight="14.5" x14ac:dyDescent="0.35"/>
  <cols>
    <col min="1" max="1" width="10" customWidth="1"/>
    <col min="2" max="2" width="45.26953125" bestFit="1" customWidth="1"/>
    <col min="3" max="3" width="52" bestFit="1" customWidth="1"/>
    <col min="4" max="4" width="6.54296875" style="42" bestFit="1" customWidth="1"/>
    <col min="5" max="5" width="10.26953125" style="43" bestFit="1" customWidth="1"/>
    <col min="6" max="6" width="2.453125" customWidth="1"/>
    <col min="7" max="7" width="13" customWidth="1"/>
    <col min="8" max="10" width="14.1796875" customWidth="1"/>
    <col min="11" max="11" width="2.453125" customWidth="1"/>
    <col min="12" max="27" width="13" customWidth="1"/>
    <col min="28" max="28" width="2.26953125" customWidth="1"/>
    <col min="29" max="29" width="13" style="2" customWidth="1"/>
    <col min="30" max="32" width="14.81640625" style="2" customWidth="1"/>
    <col min="33" max="33" width="2.26953125" style="2" customWidth="1"/>
    <col min="34" max="37" width="13.54296875" style="2" customWidth="1"/>
    <col min="38" max="45" width="9" customWidth="1"/>
  </cols>
  <sheetData>
    <row r="1" spans="1:37" s="40" customFormat="1" ht="19.5" customHeight="1" thickBot="1" x14ac:dyDescent="0.4">
      <c r="A1" s="35" t="s">
        <v>150</v>
      </c>
      <c r="B1" s="36"/>
      <c r="C1" s="36"/>
      <c r="D1" s="14"/>
      <c r="E1" s="37"/>
      <c r="F1" s="38"/>
      <c r="G1" s="137" t="s">
        <v>151</v>
      </c>
      <c r="H1" s="138"/>
      <c r="I1" s="138"/>
      <c r="J1" s="139"/>
      <c r="K1" s="38"/>
      <c r="L1" s="133" t="s">
        <v>152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39"/>
      <c r="AC1" s="140" t="s">
        <v>153</v>
      </c>
      <c r="AD1" s="136"/>
      <c r="AE1" s="136"/>
      <c r="AF1" s="136"/>
      <c r="AH1" s="136" t="s">
        <v>154</v>
      </c>
      <c r="AI1" s="136"/>
      <c r="AJ1" s="136"/>
      <c r="AK1" s="136"/>
    </row>
    <row r="2" spans="1:37" ht="19" thickBot="1" x14ac:dyDescent="0.4">
      <c r="A2" s="35"/>
      <c r="B2" s="41"/>
      <c r="C2" s="41"/>
      <c r="F2" s="44"/>
      <c r="G2" s="45"/>
      <c r="H2" s="45"/>
      <c r="I2" s="45"/>
      <c r="J2" s="105"/>
      <c r="K2" s="44"/>
      <c r="L2" s="46" t="s">
        <v>158</v>
      </c>
      <c r="M2" s="47" t="s">
        <v>155</v>
      </c>
      <c r="N2" s="47" t="s">
        <v>156</v>
      </c>
      <c r="O2" s="48" t="s">
        <v>157</v>
      </c>
      <c r="P2" s="46" t="s">
        <v>158</v>
      </c>
      <c r="Q2" s="47" t="s">
        <v>155</v>
      </c>
      <c r="R2" s="47" t="s">
        <v>156</v>
      </c>
      <c r="S2" s="48" t="s">
        <v>157</v>
      </c>
      <c r="T2" s="46" t="s">
        <v>159</v>
      </c>
      <c r="U2" s="47" t="s">
        <v>155</v>
      </c>
      <c r="V2" s="47" t="s">
        <v>156</v>
      </c>
      <c r="W2" s="48" t="s">
        <v>157</v>
      </c>
      <c r="X2" s="46" t="s">
        <v>159</v>
      </c>
      <c r="Y2" s="47" t="s">
        <v>155</v>
      </c>
      <c r="Z2" s="47" t="s">
        <v>156</v>
      </c>
      <c r="AA2" s="48" t="s">
        <v>157</v>
      </c>
      <c r="AB2" s="49"/>
      <c r="AC2" s="50"/>
      <c r="AD2" s="50"/>
      <c r="AE2" s="50"/>
      <c r="AF2" s="51"/>
      <c r="AG2" s="52"/>
      <c r="AH2" s="50"/>
      <c r="AI2" s="50"/>
      <c r="AJ2" s="50"/>
      <c r="AK2" s="51"/>
    </row>
    <row r="3" spans="1:37" s="66" customFormat="1" ht="15" thickBot="1" x14ac:dyDescent="0.4">
      <c r="A3" s="15" t="s">
        <v>37</v>
      </c>
      <c r="B3" s="53" t="s">
        <v>38</v>
      </c>
      <c r="C3" s="53" t="s">
        <v>39</v>
      </c>
      <c r="D3" s="53" t="s">
        <v>40</v>
      </c>
      <c r="E3" s="17" t="s">
        <v>41</v>
      </c>
      <c r="F3" s="54"/>
      <c r="G3" s="56">
        <v>43739</v>
      </c>
      <c r="H3" s="56">
        <v>44105</v>
      </c>
      <c r="I3" s="56">
        <v>44470</v>
      </c>
      <c r="J3" s="55">
        <v>44835</v>
      </c>
      <c r="K3" s="57"/>
      <c r="L3" s="59">
        <v>43739</v>
      </c>
      <c r="M3" s="113">
        <v>43739</v>
      </c>
      <c r="N3" s="60">
        <v>43739</v>
      </c>
      <c r="O3" s="62">
        <v>43739</v>
      </c>
      <c r="P3" s="119">
        <v>44105</v>
      </c>
      <c r="Q3" s="61">
        <v>44105</v>
      </c>
      <c r="R3" s="60">
        <v>44105</v>
      </c>
      <c r="S3" s="62">
        <v>44105</v>
      </c>
      <c r="T3" s="59">
        <v>44470</v>
      </c>
      <c r="U3" s="122">
        <v>44470</v>
      </c>
      <c r="V3" s="60">
        <v>44470</v>
      </c>
      <c r="W3" s="62">
        <v>44470</v>
      </c>
      <c r="X3" s="59">
        <v>44835</v>
      </c>
      <c r="Y3" s="122">
        <v>44835</v>
      </c>
      <c r="Z3" s="60">
        <v>44835</v>
      </c>
      <c r="AA3" s="62">
        <v>44835</v>
      </c>
      <c r="AB3" s="63"/>
      <c r="AC3" s="64" t="s">
        <v>0</v>
      </c>
      <c r="AD3" s="64" t="s">
        <v>1</v>
      </c>
      <c r="AE3" s="64" t="s">
        <v>15</v>
      </c>
      <c r="AF3" s="65" t="s">
        <v>251</v>
      </c>
      <c r="AH3" s="64" t="s">
        <v>0</v>
      </c>
      <c r="AI3" s="64" t="s">
        <v>1</v>
      </c>
      <c r="AJ3" s="64" t="s">
        <v>15</v>
      </c>
      <c r="AK3" s="65" t="s">
        <v>251</v>
      </c>
    </row>
    <row r="4" spans="1:37" x14ac:dyDescent="0.35">
      <c r="A4" s="22" t="s">
        <v>185</v>
      </c>
      <c r="B4" s="26" t="s">
        <v>294</v>
      </c>
      <c r="C4" s="26" t="s">
        <v>42</v>
      </c>
      <c r="D4" s="67"/>
      <c r="E4" s="68">
        <v>42813</v>
      </c>
      <c r="G4" s="69">
        <v>1136</v>
      </c>
      <c r="H4" s="69">
        <v>1096</v>
      </c>
      <c r="I4" s="69">
        <v>1110</v>
      </c>
      <c r="J4" s="106">
        <v>1115</v>
      </c>
      <c r="L4" s="72">
        <v>21</v>
      </c>
      <c r="M4" s="114">
        <v>1</v>
      </c>
      <c r="N4" s="73"/>
      <c r="O4" s="74">
        <v>1</v>
      </c>
      <c r="P4" s="120">
        <v>20</v>
      </c>
      <c r="Q4" s="110">
        <v>4</v>
      </c>
      <c r="R4" s="73"/>
      <c r="S4" s="74"/>
      <c r="T4" s="72">
        <v>12</v>
      </c>
      <c r="U4" s="123">
        <v>2</v>
      </c>
      <c r="V4" s="73">
        <v>1</v>
      </c>
      <c r="W4" s="74"/>
      <c r="X4" s="72">
        <v>23</v>
      </c>
      <c r="Y4" s="123">
        <v>2</v>
      </c>
      <c r="Z4" s="73"/>
      <c r="AA4" s="74"/>
      <c r="AB4" s="75"/>
      <c r="AC4" s="71">
        <f>IF(G4=0,0,IF($D4="X",Constanten!B$3,1)*(Constanten!B$9+M4*Constanten!B$6+N4*Constanten!B$7+O4*Constanten!B$8)*Constanten!B$2+G4*Constanten!B$4*Constanten!B$2)</f>
        <v>119928</v>
      </c>
      <c r="AD4" s="71">
        <f>IF(H4=0,0,IF($D4="X",Constanten!C$3,1)*(Constanten!C$9+Q4*Constanten!C$6+R4*Constanten!C$7+S4*Constanten!C$8)*Constanten!C$2+H4*Constanten!C$4*Constanten!C$2)</f>
        <v>117392</v>
      </c>
      <c r="AE4" s="71">
        <f>IF(I4=0,0,IF($D4="X",Constanten!D$3,1)*(Constanten!D$9+T4*Constanten!D$5+U4*Constanten!D$6+V4*Constanten!D$7+W4*Constanten!D$8)*Constanten!D$2+I4*Constanten!D$4*Constanten!D$2)</f>
        <v>147350</v>
      </c>
      <c r="AF4" s="19">
        <f>IF(J4=0,0,IF($D4="X",Constanten!E$3,1)*(Constanten!E$9+X4*Constanten!E$5+Y4*Constanten!E$6+Z4*Constanten!E$7+AA4*Constanten!E$8)*Constanten!E$2+J4*Constanten!E$4*Constanten!E$2)</f>
        <v>146775</v>
      </c>
      <c r="AH4" s="129">
        <f>IF(D4="x",0.5*P4*1000,P4*1000)</f>
        <v>20000</v>
      </c>
      <c r="AI4" s="129">
        <f>1250</f>
        <v>1250</v>
      </c>
      <c r="AJ4" s="141">
        <v>1250</v>
      </c>
      <c r="AK4" s="76">
        <v>0</v>
      </c>
    </row>
    <row r="5" spans="1:37" x14ac:dyDescent="0.35">
      <c r="A5" s="8" t="s">
        <v>208</v>
      </c>
      <c r="B5" s="9" t="s">
        <v>295</v>
      </c>
      <c r="C5" s="9" t="s">
        <v>43</v>
      </c>
      <c r="D5" s="77"/>
      <c r="E5" s="78">
        <v>47711</v>
      </c>
      <c r="G5" s="79">
        <v>1118</v>
      </c>
      <c r="H5" s="79">
        <v>1111</v>
      </c>
      <c r="I5" s="79">
        <v>1099</v>
      </c>
      <c r="J5" s="107">
        <v>1083</v>
      </c>
      <c r="L5" s="82">
        <v>3</v>
      </c>
      <c r="M5" s="115"/>
      <c r="N5" s="73"/>
      <c r="O5" s="83"/>
      <c r="P5" s="121">
        <v>1</v>
      </c>
      <c r="Q5" s="111">
        <v>1</v>
      </c>
      <c r="R5" s="73"/>
      <c r="S5" s="83"/>
      <c r="T5" s="82"/>
      <c r="U5" s="124"/>
      <c r="V5" s="73"/>
      <c r="W5" s="83"/>
      <c r="X5" s="82">
        <v>2</v>
      </c>
      <c r="Y5" s="124"/>
      <c r="Z5" s="73"/>
      <c r="AA5" s="83"/>
      <c r="AB5" s="75"/>
      <c r="AC5" s="81">
        <f>IF(G5=0,0,IF($D5="X",Constanten!B$3,1)*(Constanten!B$9+M5*Constanten!B$6+N5*Constanten!B$7+O5*Constanten!B$8)*Constanten!B$2+G5*Constanten!B$4*Constanten!B$2)</f>
        <v>106614</v>
      </c>
      <c r="AD5" s="81">
        <f>IF(H5=0,0,IF($D5="X",Constanten!C$3,1)*(Constanten!C$9+Q5*Constanten!C$6+R5*Constanten!C$7+S5*Constanten!C$8)*Constanten!C$2+H5*Constanten!C$4*Constanten!C$2)</f>
        <v>112547</v>
      </c>
      <c r="AE5" s="81">
        <f>IF(I5=0,0,IF($D5="X",Constanten!D$3,1)*(Constanten!D$9+T5*Constanten!D$5+U5*Constanten!D$6+V5*Constanten!D$7+W5*Constanten!D$8)*Constanten!D$2+I5*Constanten!D$4*Constanten!D$2)</f>
        <v>118415</v>
      </c>
      <c r="AF5" s="20">
        <f>IF(J5=0,0,IF($D5="X",Constanten!E$3,1)*(Constanten!E$9+X5*Constanten!E$5+Y5*Constanten!E$6+Z5*Constanten!E$7+AA5*Constanten!E$8)*Constanten!E$2+J5*Constanten!E$4*Constanten!E$2)</f>
        <v>119055</v>
      </c>
      <c r="AH5" s="130">
        <f>IF(D5="x",0.5*P5*1000,P5*1000)</f>
        <v>1000</v>
      </c>
      <c r="AI5" s="130">
        <v>0</v>
      </c>
      <c r="AJ5" s="142">
        <v>0</v>
      </c>
      <c r="AK5" s="84">
        <v>0</v>
      </c>
    </row>
    <row r="6" spans="1:37" x14ac:dyDescent="0.35">
      <c r="A6" s="8" t="s">
        <v>176</v>
      </c>
      <c r="B6" s="9" t="s">
        <v>286</v>
      </c>
      <c r="C6" s="9" t="s">
        <v>44</v>
      </c>
      <c r="D6" s="77"/>
      <c r="E6" s="78">
        <v>41775</v>
      </c>
      <c r="G6" s="79">
        <v>479</v>
      </c>
      <c r="H6" s="79">
        <v>511</v>
      </c>
      <c r="I6" s="79">
        <v>529</v>
      </c>
      <c r="J6" s="107">
        <v>736</v>
      </c>
      <c r="L6" s="82">
        <v>14</v>
      </c>
      <c r="M6" s="115">
        <v>6</v>
      </c>
      <c r="N6" s="73">
        <v>2</v>
      </c>
      <c r="O6" s="83">
        <v>1</v>
      </c>
      <c r="P6" s="121">
        <v>7</v>
      </c>
      <c r="Q6" s="117">
        <v>3</v>
      </c>
      <c r="R6" s="73"/>
      <c r="S6" s="83"/>
      <c r="T6" s="82">
        <v>20</v>
      </c>
      <c r="U6" s="126">
        <v>10</v>
      </c>
      <c r="V6" s="73">
        <v>1</v>
      </c>
      <c r="W6" s="83"/>
      <c r="X6" s="82">
        <v>41</v>
      </c>
      <c r="Y6" s="132">
        <v>12</v>
      </c>
      <c r="Z6" s="73">
        <v>1</v>
      </c>
      <c r="AA6" s="83"/>
      <c r="AB6" s="75"/>
      <c r="AC6" s="81">
        <f>IF(G6=0,0,IF($D6="X",Constanten!B$3,1)*(Constanten!B$9+M6*Constanten!B$6+N6*Constanten!B$7+O6*Constanten!B$8)*Constanten!B$2+G6*Constanten!B$4*Constanten!B$2)</f>
        <v>101967</v>
      </c>
      <c r="AD6" s="81">
        <f>IF(H6=0,0,IF($D6="X",Constanten!C$3,1)*(Constanten!C$9+Q6*Constanten!C$6+R6*Constanten!C$7+S6*Constanten!C$8)*Constanten!C$2+H6*Constanten!C$4*Constanten!C$2)</f>
        <v>70347</v>
      </c>
      <c r="AE6" s="81">
        <f>IF(I6=0,0,IF($D6="X",Constanten!D$3,1)*(Constanten!D$9+T6*Constanten!D$5+U6*Constanten!D$6+V6*Constanten!D$7+W6*Constanten!D$8)*Constanten!D$2+I6*Constanten!D$4*Constanten!D$2)</f>
        <v>121965</v>
      </c>
      <c r="AF6" s="20">
        <f>IF(J6=0,0,IF($D6="X",Constanten!E$3,1)*(Constanten!E$9+X6*Constanten!E$5+Y6*Constanten!E$6+Z6*Constanten!E$7+AA6*Constanten!E$8)*Constanten!E$2+J6*Constanten!E$4*Constanten!E$2)</f>
        <v>164560</v>
      </c>
      <c r="AH6" s="130">
        <f>IF(D6="x",0.5*P6*1000,P6*1000)</f>
        <v>7000</v>
      </c>
      <c r="AI6" s="130">
        <v>0</v>
      </c>
      <c r="AJ6" s="142">
        <v>8140</v>
      </c>
      <c r="AK6" s="84">
        <v>0</v>
      </c>
    </row>
    <row r="7" spans="1:37" x14ac:dyDescent="0.35">
      <c r="A7" s="8" t="s">
        <v>211</v>
      </c>
      <c r="B7" s="9" t="s">
        <v>286</v>
      </c>
      <c r="C7" s="9" t="s">
        <v>45</v>
      </c>
      <c r="D7" s="77" t="s">
        <v>161</v>
      </c>
      <c r="E7" s="78">
        <v>41775</v>
      </c>
      <c r="G7" s="79">
        <v>374</v>
      </c>
      <c r="H7" s="79">
        <v>371</v>
      </c>
      <c r="I7" s="79">
        <v>404</v>
      </c>
      <c r="J7" s="107">
        <v>380</v>
      </c>
      <c r="L7" s="82">
        <v>12</v>
      </c>
      <c r="M7" s="115">
        <v>18</v>
      </c>
      <c r="N7" s="73">
        <v>4</v>
      </c>
      <c r="O7" s="83">
        <v>2</v>
      </c>
      <c r="P7" s="121">
        <v>9</v>
      </c>
      <c r="Q7" s="111">
        <f>22 + 1</f>
        <v>23</v>
      </c>
      <c r="R7" s="73">
        <v>3</v>
      </c>
      <c r="S7" s="83"/>
      <c r="T7" s="82">
        <v>2</v>
      </c>
      <c r="U7" s="127">
        <f>28+2</f>
        <v>30</v>
      </c>
      <c r="V7" s="128">
        <f>2+1</f>
        <v>3</v>
      </c>
      <c r="W7" s="83"/>
      <c r="X7" s="82">
        <v>14</v>
      </c>
      <c r="Y7" s="124">
        <v>22</v>
      </c>
      <c r="Z7" s="73">
        <v>3</v>
      </c>
      <c r="AA7" s="83">
        <v>2</v>
      </c>
      <c r="AB7" s="75"/>
      <c r="AC7" s="81">
        <f>IF(G7=0,0,IF($D7="X",Constanten!B$3,1)*(Constanten!B$9+M7*Constanten!B$6+N7*Constanten!B$7+O7*Constanten!B$8)*Constanten!B$2+G7*Constanten!B$4*Constanten!B$2)</f>
        <v>87802</v>
      </c>
      <c r="AD7" s="81">
        <f>IF(H7=0,0,IF($D7="X",Constanten!C$3,1)*(Constanten!C$9+Q7*Constanten!C$6+R7*Constanten!C$7+S7*Constanten!C$8)*Constanten!C$2+H7*Constanten!C$4*Constanten!C$2)</f>
        <v>79067</v>
      </c>
      <c r="AE7" s="81">
        <f>IF(I7=0,0,IF($D7="X",Constanten!D$3,1)*(Constanten!D$9+T7*Constanten!D$5+U7*Constanten!D$6+V7*Constanten!D$7+W7*Constanten!D$8)*Constanten!D$2+I7*Constanten!D$4*Constanten!D$2)</f>
        <v>95840</v>
      </c>
      <c r="AF7" s="20">
        <f>IF(J7=0,0,IF($D7="X",Constanten!E$3,1)*(Constanten!E$9+X7*Constanten!E$5+Y7*Constanten!E$6+Z7*Constanten!E$7+AA7*Constanten!E$8)*Constanten!E$2+J7*Constanten!E$4*Constanten!E$2)</f>
        <v>101800</v>
      </c>
      <c r="AH7" s="130">
        <f>IF(D7="x",0.5*P7*1000,P7*1000)+15000</f>
        <v>19500</v>
      </c>
      <c r="AI7" s="130">
        <f>7500</f>
        <v>7500</v>
      </c>
      <c r="AJ7" s="142">
        <v>4640</v>
      </c>
      <c r="AK7" s="84">
        <v>0</v>
      </c>
    </row>
    <row r="8" spans="1:37" x14ac:dyDescent="0.35">
      <c r="A8" s="8" t="s">
        <v>188</v>
      </c>
      <c r="B8" s="9" t="s">
        <v>286</v>
      </c>
      <c r="C8" s="9" t="s">
        <v>46</v>
      </c>
      <c r="D8" s="77"/>
      <c r="E8" s="78">
        <v>41775</v>
      </c>
      <c r="G8" s="79">
        <f>680</f>
        <v>680</v>
      </c>
      <c r="H8" s="79">
        <v>676</v>
      </c>
      <c r="I8" s="79">
        <v>691</v>
      </c>
      <c r="J8" s="107">
        <v>809</v>
      </c>
      <c r="L8" s="82">
        <v>3</v>
      </c>
      <c r="M8" s="115"/>
      <c r="N8" s="73"/>
      <c r="O8" s="83"/>
      <c r="P8" s="121">
        <v>8</v>
      </c>
      <c r="Q8" s="111"/>
      <c r="R8" s="73"/>
      <c r="S8" s="83"/>
      <c r="T8" s="82">
        <v>5</v>
      </c>
      <c r="U8" s="124"/>
      <c r="V8" s="73"/>
      <c r="W8" s="83"/>
      <c r="X8" s="82">
        <v>2</v>
      </c>
      <c r="Y8" s="124"/>
      <c r="Z8" s="73"/>
      <c r="AA8" s="83"/>
      <c r="AB8" s="75"/>
      <c r="AC8" s="81">
        <f>IF(G8=0,0,IF($D8="X",Constanten!B$3,1)*(Constanten!B$9+M8*Constanten!B$6+N8*Constanten!B$7+O8*Constanten!B$8)*Constanten!B$2+G8*Constanten!B$4*Constanten!B$2)</f>
        <v>74640</v>
      </c>
      <c r="AD8" s="81">
        <f>IF(H8=0,0,IF($D8="X",Constanten!C$3,1)*(Constanten!C$9+Q8*Constanten!C$6+R8*Constanten!C$7+S8*Constanten!C$8)*Constanten!C$2+H8*Constanten!C$4*Constanten!C$2)</f>
        <v>77052</v>
      </c>
      <c r="AE8" s="81">
        <f>IF(I8=0,0,IF($D8="X",Constanten!D$3,1)*(Constanten!D$9+T8*Constanten!D$5+U8*Constanten!D$6+V8*Constanten!D$7+W8*Constanten!D$8)*Constanten!D$2+I8*Constanten!D$4*Constanten!D$2)</f>
        <v>88735</v>
      </c>
      <c r="AF8" s="20">
        <f>IF(J8=0,0,IF($D8="X",Constanten!E$3,1)*(Constanten!E$9+X8*Constanten!E$5+Y8*Constanten!E$6+Z8*Constanten!E$7+AA8*Constanten!E$8)*Constanten!E$2+J8*Constanten!E$4*Constanten!E$2)</f>
        <v>95765</v>
      </c>
      <c r="AH8" s="130">
        <f>IF(D8="x",0.5*P8*1000,P8*1000)+5000</f>
        <v>13000</v>
      </c>
      <c r="AI8" s="130">
        <v>0</v>
      </c>
      <c r="AJ8" s="142">
        <v>17020</v>
      </c>
      <c r="AK8" s="84">
        <v>0</v>
      </c>
    </row>
    <row r="9" spans="1:37" x14ac:dyDescent="0.35">
      <c r="A9" s="8" t="s">
        <v>192</v>
      </c>
      <c r="B9" s="9" t="s">
        <v>47</v>
      </c>
      <c r="C9" s="9" t="s">
        <v>48</v>
      </c>
      <c r="D9" s="77"/>
      <c r="E9" s="78">
        <v>78482</v>
      </c>
      <c r="G9" s="79">
        <v>1023</v>
      </c>
      <c r="H9" s="79">
        <v>1043</v>
      </c>
      <c r="I9" s="79">
        <v>1046</v>
      </c>
      <c r="J9" s="107">
        <v>978</v>
      </c>
      <c r="L9" s="82">
        <v>2</v>
      </c>
      <c r="M9" s="115">
        <v>1</v>
      </c>
      <c r="N9" s="73"/>
      <c r="O9" s="83"/>
      <c r="P9" s="121">
        <v>3</v>
      </c>
      <c r="Q9" s="111"/>
      <c r="R9" s="73"/>
      <c r="S9" s="83"/>
      <c r="T9" s="82">
        <v>1</v>
      </c>
      <c r="U9" s="124"/>
      <c r="V9" s="73"/>
      <c r="W9" s="83"/>
      <c r="X9" s="82"/>
      <c r="Y9" s="124"/>
      <c r="Z9" s="73"/>
      <c r="AA9" s="83"/>
      <c r="AB9" s="75"/>
      <c r="AC9" s="81">
        <f>IF(G9=0,0,IF($D9="X",Constanten!B$3,1)*(Constanten!B$9+M9*Constanten!B$6+N9*Constanten!B$7+O9*Constanten!B$8)*Constanten!B$2+G9*Constanten!B$4*Constanten!B$2)</f>
        <v>101679</v>
      </c>
      <c r="AD9" s="81">
        <f>IF(H9=0,0,IF($D9="X",Constanten!C$3,1)*(Constanten!C$9+Q9*Constanten!C$6+R9*Constanten!C$7+S9*Constanten!C$8)*Constanten!C$2+H9*Constanten!C$4*Constanten!C$2)</f>
        <v>105311</v>
      </c>
      <c r="AE9" s="81">
        <f>IF(I9=0,0,IF($D9="X",Constanten!D$3,1)*(Constanten!D$9+T9*Constanten!D$5+U9*Constanten!D$6+V9*Constanten!D$7+W9*Constanten!D$8)*Constanten!D$2+I9*Constanten!D$4*Constanten!D$2)</f>
        <v>114910</v>
      </c>
      <c r="AF9" s="20">
        <f>IF(J9=0,0,IF($D9="X",Constanten!E$3,1)*(Constanten!E$9+X9*Constanten!E$5+Y9*Constanten!E$6+Z9*Constanten!E$7+AA9*Constanten!E$8)*Constanten!E$2+J9*Constanten!E$4*Constanten!E$2)</f>
        <v>108130</v>
      </c>
      <c r="AH9" s="130">
        <f>IF(D9="x",0.5*P9*1000,P9*1000)+2500</f>
        <v>5500</v>
      </c>
      <c r="AI9" s="130">
        <v>0</v>
      </c>
      <c r="AJ9" s="142">
        <v>2500</v>
      </c>
      <c r="AK9" s="84">
        <v>0</v>
      </c>
    </row>
    <row r="10" spans="1:37" x14ac:dyDescent="0.35">
      <c r="A10" s="8" t="s">
        <v>222</v>
      </c>
      <c r="B10" s="9" t="s">
        <v>49</v>
      </c>
      <c r="C10" s="9" t="s">
        <v>50</v>
      </c>
      <c r="D10" s="77"/>
      <c r="E10" s="78">
        <v>41071</v>
      </c>
      <c r="G10" s="79">
        <v>573</v>
      </c>
      <c r="H10" s="79">
        <v>577</v>
      </c>
      <c r="I10" s="79">
        <v>587</v>
      </c>
      <c r="J10" s="107">
        <v>554</v>
      </c>
      <c r="L10" s="82">
        <v>8</v>
      </c>
      <c r="M10" s="115"/>
      <c r="N10" s="73"/>
      <c r="O10" s="83"/>
      <c r="P10" s="121">
        <v>4</v>
      </c>
      <c r="Q10" s="111"/>
      <c r="R10" s="73"/>
      <c r="S10" s="83"/>
      <c r="T10" s="82">
        <v>7</v>
      </c>
      <c r="U10" s="124"/>
      <c r="V10" s="73"/>
      <c r="W10" s="83"/>
      <c r="X10" s="82">
        <v>6</v>
      </c>
      <c r="Y10" s="124"/>
      <c r="Z10" s="73"/>
      <c r="AA10" s="83"/>
      <c r="AB10" s="75"/>
      <c r="AC10" s="81">
        <f>IF(G10=0,0,IF($D10="X",Constanten!B$3,1)*(Constanten!B$9+M10*Constanten!B$6+N10*Constanten!B$7+O10*Constanten!B$8)*Constanten!B$2+G10*Constanten!B$4*Constanten!B$2)</f>
        <v>66829</v>
      </c>
      <c r="AD10" s="81">
        <f>IF(H10=0,0,IF($D10="X",Constanten!C$3,1)*(Constanten!C$9+Q10*Constanten!C$6+R10*Constanten!C$7+S10*Constanten!C$8)*Constanten!C$2+H10*Constanten!C$4*Constanten!C$2)</f>
        <v>69429</v>
      </c>
      <c r="AE10" s="81">
        <f>IF(I10=0,0,IF($D10="X",Constanten!D$3,1)*(Constanten!D$9+T10*Constanten!D$5+U10*Constanten!D$6+V10*Constanten!D$7+W10*Constanten!D$8)*Constanten!D$2+I10*Constanten!D$4*Constanten!D$2)</f>
        <v>81895</v>
      </c>
      <c r="AF10" s="20">
        <f>IF(J10=0,0,IF($D10="X",Constanten!E$3,1)*(Constanten!E$9+X10*Constanten!E$5+Y10*Constanten!E$6+Z10*Constanten!E$7+AA10*Constanten!E$8)*Constanten!E$2+J10*Constanten!E$4*Constanten!E$2)</f>
        <v>78090</v>
      </c>
      <c r="AH10" s="130">
        <f>IF(D10="x",0.5*P10*1000,P10*1000)+2500</f>
        <v>6500</v>
      </c>
      <c r="AI10" s="130">
        <v>0</v>
      </c>
      <c r="AJ10" s="142">
        <v>0</v>
      </c>
      <c r="AK10" s="84">
        <v>0</v>
      </c>
    </row>
    <row r="11" spans="1:37" x14ac:dyDescent="0.35">
      <c r="A11" s="8" t="s">
        <v>186</v>
      </c>
      <c r="B11" s="9" t="s">
        <v>51</v>
      </c>
      <c r="C11" s="9" t="s">
        <v>52</v>
      </c>
      <c r="D11" s="77"/>
      <c r="E11" s="78">
        <v>41071</v>
      </c>
      <c r="G11" s="79">
        <v>202</v>
      </c>
      <c r="H11" s="79">
        <v>202</v>
      </c>
      <c r="I11" s="79">
        <v>193</v>
      </c>
      <c r="J11" s="107">
        <v>198</v>
      </c>
      <c r="L11" s="82">
        <v>23</v>
      </c>
      <c r="M11" s="115"/>
      <c r="N11" s="73"/>
      <c r="O11" s="83"/>
      <c r="P11" s="121">
        <v>11</v>
      </c>
      <c r="Q11" s="111"/>
      <c r="R11" s="73"/>
      <c r="S11" s="83">
        <v>1</v>
      </c>
      <c r="T11" s="82">
        <v>9</v>
      </c>
      <c r="U11" s="124"/>
      <c r="V11" s="73"/>
      <c r="W11" s="83"/>
      <c r="X11" s="82">
        <v>14</v>
      </c>
      <c r="Y11" s="124"/>
      <c r="Z11" s="73"/>
      <c r="AA11" s="83"/>
      <c r="AB11" s="75"/>
      <c r="AC11" s="81">
        <f>IF(G11=0,0,IF($D11="X",Constanten!B$3,1)*(Constanten!B$9+M11*Constanten!B$6+N11*Constanten!B$7+O11*Constanten!B$8)*Constanten!B$2+G11*Constanten!B$4*Constanten!B$2)</f>
        <v>39746</v>
      </c>
      <c r="AD11" s="81">
        <f>IF(H11=0,0,IF($D11="X",Constanten!C$3,1)*(Constanten!C$9+Q11*Constanten!C$6+R11*Constanten!C$7+S11*Constanten!C$8)*Constanten!C$2+H11*Constanten!C$4*Constanten!C$2)</f>
        <v>50554</v>
      </c>
      <c r="AE11" s="81">
        <f>IF(I11=0,0,IF($D11="X",Constanten!D$3,1)*(Constanten!D$9+T11*Constanten!D$5+U11*Constanten!D$6+V11*Constanten!D$7+W11*Constanten!D$8)*Constanten!D$2+I11*Constanten!D$4*Constanten!D$2)</f>
        <v>50405</v>
      </c>
      <c r="AF11" s="20">
        <f>IF(J11=0,0,IF($D11="X",Constanten!E$3,1)*(Constanten!E$9+X11*Constanten!E$5+Y11*Constanten!E$6+Z11*Constanten!E$7+AA11*Constanten!E$8)*Constanten!E$2+J11*Constanten!E$4*Constanten!E$2)</f>
        <v>55830</v>
      </c>
      <c r="AH11" s="130">
        <f>IF(D11="x",0.5*P11*1000,P11*1000)</f>
        <v>11000</v>
      </c>
      <c r="AI11" s="130">
        <v>0</v>
      </c>
      <c r="AJ11" s="142">
        <v>0</v>
      </c>
      <c r="AK11" s="84">
        <v>0</v>
      </c>
    </row>
    <row r="12" spans="1:37" x14ac:dyDescent="0.35">
      <c r="A12" s="8" t="s">
        <v>198</v>
      </c>
      <c r="B12" s="9" t="s">
        <v>53</v>
      </c>
      <c r="C12" s="9" t="s">
        <v>54</v>
      </c>
      <c r="D12" s="77"/>
      <c r="E12" s="78">
        <v>41071</v>
      </c>
      <c r="G12" s="79">
        <v>317</v>
      </c>
      <c r="H12" s="79">
        <v>259</v>
      </c>
      <c r="I12" s="79">
        <v>249</v>
      </c>
      <c r="J12" s="107">
        <v>279</v>
      </c>
      <c r="L12" s="82">
        <v>2</v>
      </c>
      <c r="M12" s="115"/>
      <c r="N12" s="73"/>
      <c r="O12" s="83"/>
      <c r="P12" s="121">
        <v>3</v>
      </c>
      <c r="Q12" s="111">
        <v>1</v>
      </c>
      <c r="R12" s="73"/>
      <c r="S12" s="83"/>
      <c r="T12" s="82">
        <v>1</v>
      </c>
      <c r="U12" s="124"/>
      <c r="V12" s="73">
        <v>1</v>
      </c>
      <c r="W12" s="83"/>
      <c r="X12" s="82">
        <v>3</v>
      </c>
      <c r="Y12" s="124"/>
      <c r="Z12" s="73"/>
      <c r="AA12" s="83"/>
      <c r="AB12" s="75"/>
      <c r="AC12" s="81">
        <f>IF(G12=0,0,IF($D12="X",Constanten!B$3,1)*(Constanten!B$9+M12*Constanten!B$6+N12*Constanten!B$7+O12*Constanten!B$8)*Constanten!B$2+G12*Constanten!B$4*Constanten!B$2)</f>
        <v>48141</v>
      </c>
      <c r="AD12" s="81">
        <f>IF(H12=0,0,IF($D12="X",Constanten!C$3,1)*(Constanten!C$9+Q12*Constanten!C$6+R12*Constanten!C$7+S12*Constanten!C$8)*Constanten!C$2+H12*Constanten!C$4*Constanten!C$2)</f>
        <v>46943</v>
      </c>
      <c r="AE12" s="81">
        <f>IF(I12=0,0,IF($D12="X",Constanten!D$3,1)*(Constanten!D$9+T12*Constanten!D$5+U12*Constanten!D$6+V12*Constanten!D$7+W12*Constanten!D$8)*Constanten!D$2+I12*Constanten!D$4*Constanten!D$2)</f>
        <v>59165</v>
      </c>
      <c r="AF12" s="20">
        <f>IF(J12=0,0,IF($D12="X",Constanten!E$3,1)*(Constanten!E$9+X12*Constanten!E$5+Y12*Constanten!E$6+Z12*Constanten!E$7+AA12*Constanten!E$8)*Constanten!E$2+J12*Constanten!E$4*Constanten!E$2)</f>
        <v>51715</v>
      </c>
      <c r="AH12" s="130">
        <f>IF(D12="x",0.5*P12*1000,P12*1000)+5000</f>
        <v>8000</v>
      </c>
      <c r="AI12" s="130">
        <v>0</v>
      </c>
      <c r="AJ12" s="142">
        <v>0</v>
      </c>
      <c r="AK12" s="84">
        <v>0</v>
      </c>
    </row>
    <row r="13" spans="1:37" x14ac:dyDescent="0.35">
      <c r="A13" s="8" t="s">
        <v>183</v>
      </c>
      <c r="B13" s="9" t="s">
        <v>282</v>
      </c>
      <c r="C13" s="9" t="s">
        <v>300</v>
      </c>
      <c r="D13" s="77"/>
      <c r="E13" s="78">
        <v>41071</v>
      </c>
      <c r="G13" s="79">
        <v>263</v>
      </c>
      <c r="H13" s="79">
        <v>534</v>
      </c>
      <c r="I13" s="79">
        <v>500</v>
      </c>
      <c r="J13" s="107">
        <v>516</v>
      </c>
      <c r="L13" s="82">
        <v>2</v>
      </c>
      <c r="M13" s="115">
        <v>1</v>
      </c>
      <c r="N13" s="73">
        <v>2</v>
      </c>
      <c r="O13" s="83">
        <v>4</v>
      </c>
      <c r="P13" s="121">
        <v>4</v>
      </c>
      <c r="Q13" s="111">
        <v>5</v>
      </c>
      <c r="R13" s="73">
        <v>3</v>
      </c>
      <c r="S13" s="83"/>
      <c r="T13" s="82">
        <v>5</v>
      </c>
      <c r="U13" s="124">
        <v>9</v>
      </c>
      <c r="V13" s="73"/>
      <c r="W13" s="83"/>
      <c r="X13" s="82">
        <v>16</v>
      </c>
      <c r="Y13" s="124">
        <v>4</v>
      </c>
      <c r="Z13" s="73"/>
      <c r="AA13" s="83">
        <v>1</v>
      </c>
      <c r="AB13" s="75"/>
      <c r="AC13" s="81">
        <f>IF(G13=0,0,IF($D13="X",Constanten!B$3,1)*(Constanten!B$9+M13*Constanten!B$6+N13*Constanten!B$7+O13*Constanten!B$8)*Constanten!B$2+G13*Constanten!B$4*Constanten!B$2)</f>
        <v>106199</v>
      </c>
      <c r="AD13" s="81">
        <f>IF(H13=0,0,IF($D13="X",Constanten!C$3,1)*(Constanten!C$9+Q13*Constanten!C$6+R13*Constanten!C$7+S13*Constanten!C$8)*Constanten!C$2+H13*Constanten!C$4*Constanten!C$2)</f>
        <v>106118</v>
      </c>
      <c r="AE13" s="81">
        <f>IF(I13=0,0,IF($D13="X",Constanten!D$3,1)*(Constanten!D$9+T13*Constanten!D$5+U13*Constanten!D$6+V13*Constanten!D$7+W13*Constanten!D$8)*Constanten!D$2+I13*Constanten!D$4*Constanten!D$2)</f>
        <v>90500</v>
      </c>
      <c r="AF13" s="20">
        <f>IF(J13=0,0,IF($D13="X",Constanten!E$3,1)*(Constanten!E$9+X13*Constanten!E$5+Y13*Constanten!E$6+Z13*Constanten!E$7+AA13*Constanten!E$8)*Constanten!E$2+J13*Constanten!E$4*Constanten!E$2)</f>
        <v>102860</v>
      </c>
      <c r="AH13" s="130">
        <f>IF(D13="x",0.5*P13*1000,P13*1000)</f>
        <v>4000</v>
      </c>
      <c r="AI13" s="130">
        <f>2500</f>
        <v>2500</v>
      </c>
      <c r="AJ13" s="142">
        <v>8680</v>
      </c>
      <c r="AK13" s="84">
        <v>0</v>
      </c>
    </row>
    <row r="14" spans="1:37" x14ac:dyDescent="0.35">
      <c r="A14" s="8" t="s">
        <v>218</v>
      </c>
      <c r="B14" s="9" t="s">
        <v>55</v>
      </c>
      <c r="C14" s="9" t="s">
        <v>56</v>
      </c>
      <c r="D14" s="77"/>
      <c r="E14" s="78">
        <v>41071</v>
      </c>
      <c r="G14" s="79">
        <v>468</v>
      </c>
      <c r="H14" s="79">
        <v>524</v>
      </c>
      <c r="I14" s="79">
        <v>636</v>
      </c>
      <c r="J14" s="107">
        <v>784</v>
      </c>
      <c r="L14" s="82">
        <v>10</v>
      </c>
      <c r="M14" s="115">
        <v>7</v>
      </c>
      <c r="N14" s="73"/>
      <c r="O14" s="83">
        <v>1</v>
      </c>
      <c r="P14" s="121">
        <v>10</v>
      </c>
      <c r="Q14" s="111">
        <v>3</v>
      </c>
      <c r="R14" s="73"/>
      <c r="S14" s="83"/>
      <c r="T14" s="82">
        <v>5</v>
      </c>
      <c r="U14" s="124">
        <v>3</v>
      </c>
      <c r="V14" s="73"/>
      <c r="W14" s="83"/>
      <c r="X14" s="82">
        <v>10</v>
      </c>
      <c r="Y14" s="124">
        <v>4</v>
      </c>
      <c r="Z14" s="73"/>
      <c r="AA14" s="83"/>
      <c r="AB14" s="75"/>
      <c r="AC14" s="81">
        <f>IF(G14=0,0,IF($D14="X",Constanten!B$3,1)*(Constanten!B$9+M14*Constanten!B$6+N14*Constanten!B$7+O14*Constanten!B$8)*Constanten!B$2+G14*Constanten!B$4*Constanten!B$2)</f>
        <v>83164</v>
      </c>
      <c r="AD14" s="81">
        <f>IF(H14=0,0,IF($D14="X",Constanten!C$3,1)*(Constanten!C$9+Q14*Constanten!C$6+R14*Constanten!C$7+S14*Constanten!C$8)*Constanten!C$2+H14*Constanten!C$4*Constanten!C$2)</f>
        <v>71348</v>
      </c>
      <c r="AE14" s="81">
        <f>IF(I14=0,0,IF($D14="X",Constanten!D$3,1)*(Constanten!D$9+T14*Constanten!D$5+U14*Constanten!D$6+V14*Constanten!D$7+W14*Constanten!D$8)*Constanten!D$2+I14*Constanten!D$4*Constanten!D$2)</f>
        <v>90060</v>
      </c>
      <c r="AF14" s="20">
        <f>IF(J14=0,0,IF($D14="X",Constanten!E$3,1)*(Constanten!E$9+X14*Constanten!E$5+Y14*Constanten!E$6+Z14*Constanten!E$7+AA14*Constanten!E$8)*Constanten!E$2+J14*Constanten!E$4*Constanten!E$2)</f>
        <v>109640</v>
      </c>
      <c r="AH14" s="130">
        <f>IF(D14="x",0.5*P14*1000,P14*1000)+6250</f>
        <v>16250</v>
      </c>
      <c r="AI14" s="130">
        <f>2500</f>
        <v>2500</v>
      </c>
      <c r="AJ14" s="142">
        <v>8020</v>
      </c>
      <c r="AK14" s="84">
        <v>0</v>
      </c>
    </row>
    <row r="15" spans="1:37" x14ac:dyDescent="0.35">
      <c r="A15" s="8" t="s">
        <v>219</v>
      </c>
      <c r="B15" s="9" t="s">
        <v>57</v>
      </c>
      <c r="C15" s="9" t="s">
        <v>58</v>
      </c>
      <c r="D15" s="77"/>
      <c r="E15" s="78">
        <v>41071</v>
      </c>
      <c r="G15" s="79">
        <f>88</f>
        <v>88</v>
      </c>
      <c r="H15" s="79">
        <v>78</v>
      </c>
      <c r="I15" s="79">
        <v>68</v>
      </c>
      <c r="J15" s="107">
        <v>147</v>
      </c>
      <c r="L15" s="82">
        <v>10</v>
      </c>
      <c r="M15" s="115"/>
      <c r="N15" s="73"/>
      <c r="O15" s="83"/>
      <c r="P15" s="121">
        <v>7</v>
      </c>
      <c r="Q15" s="111"/>
      <c r="R15" s="73"/>
      <c r="S15" s="83"/>
      <c r="T15" s="82">
        <v>8</v>
      </c>
      <c r="U15" s="124"/>
      <c r="V15" s="73"/>
      <c r="W15" s="83"/>
      <c r="X15" s="82">
        <v>11</v>
      </c>
      <c r="Y15" s="124"/>
      <c r="Z15" s="73"/>
      <c r="AA15" s="83"/>
      <c r="AB15" s="75"/>
      <c r="AC15" s="81">
        <f>IF(G15=0,0,IF($D15="X",Constanten!B$3,1)*(Constanten!B$9+M15*Constanten!B$6+N15*Constanten!B$7+O15*Constanten!B$8)*Constanten!B$2+G15*Constanten!B$4*Constanten!B$2)</f>
        <v>31424</v>
      </c>
      <c r="AD15" s="81">
        <f>IF(H15=0,0,IF($D15="X",Constanten!C$3,1)*(Constanten!C$9+Q15*Constanten!C$6+R15*Constanten!C$7+S15*Constanten!C$8)*Constanten!C$2+H15*Constanten!C$4*Constanten!C$2)</f>
        <v>31006</v>
      </c>
      <c r="AE15" s="81">
        <f>IF(I15=0,0,IF($D15="X",Constanten!D$3,1)*(Constanten!D$9+T15*Constanten!D$5+U15*Constanten!D$6+V15*Constanten!D$7+W15*Constanten!D$8)*Constanten!D$2+I15*Constanten!D$4*Constanten!D$2)</f>
        <v>38780</v>
      </c>
      <c r="AF15" s="20">
        <f>IF(J15=0,0,IF($D15="X",Constanten!E$3,1)*(Constanten!E$9+X15*Constanten!E$5+Y15*Constanten!E$6+Z15*Constanten!E$7+AA15*Constanten!E$8)*Constanten!E$2+J15*Constanten!E$4*Constanten!E$2)</f>
        <v>48495</v>
      </c>
      <c r="AH15" s="130">
        <f>IF(D15="x",0.5*P15*1000,P15*1000)</f>
        <v>7000</v>
      </c>
      <c r="AI15" s="130">
        <v>0</v>
      </c>
      <c r="AJ15" s="142">
        <v>0</v>
      </c>
      <c r="AK15" s="84">
        <v>0</v>
      </c>
    </row>
    <row r="16" spans="1:37" x14ac:dyDescent="0.35">
      <c r="A16" s="8" t="s">
        <v>187</v>
      </c>
      <c r="B16" s="9" t="s">
        <v>59</v>
      </c>
      <c r="C16" s="9" t="s">
        <v>60</v>
      </c>
      <c r="D16" s="77"/>
      <c r="E16" s="78">
        <v>41071</v>
      </c>
      <c r="G16" s="79">
        <v>261</v>
      </c>
      <c r="H16" s="79">
        <v>277</v>
      </c>
      <c r="I16" s="79">
        <v>268</v>
      </c>
      <c r="J16" s="107">
        <v>267</v>
      </c>
      <c r="L16" s="82">
        <v>5</v>
      </c>
      <c r="M16" s="115">
        <v>5</v>
      </c>
      <c r="N16" s="73">
        <v>2</v>
      </c>
      <c r="O16" s="83">
        <v>2</v>
      </c>
      <c r="P16" s="121">
        <v>2</v>
      </c>
      <c r="Q16" s="118">
        <v>2</v>
      </c>
      <c r="R16" s="108">
        <v>1</v>
      </c>
      <c r="S16" s="83">
        <v>1</v>
      </c>
      <c r="T16" s="82">
        <v>2</v>
      </c>
      <c r="U16" s="127"/>
      <c r="V16" s="108">
        <v>1</v>
      </c>
      <c r="W16" s="83">
        <v>1</v>
      </c>
      <c r="X16" s="82">
        <v>7</v>
      </c>
      <c r="Y16" s="127">
        <v>4</v>
      </c>
      <c r="Z16" s="108">
        <v>1</v>
      </c>
      <c r="AA16" s="83"/>
      <c r="AB16" s="75"/>
      <c r="AC16" s="81">
        <f>IF(G16=0,0,IF($D16="X",Constanten!B$3,1)*(Constanten!B$9+M16*Constanten!B$6+N16*Constanten!B$7+O16*Constanten!B$8)*Constanten!B$2+G16*Constanten!B$4*Constanten!B$2)</f>
        <v>94053</v>
      </c>
      <c r="AD16" s="81">
        <f>IF(H16=0,0,IF($D16="X",Constanten!C$3,1)*(Constanten!C$9+Q16*Constanten!C$6+R16*Constanten!C$7+S16*Constanten!C$8)*Constanten!C$2+H16*Constanten!C$4*Constanten!C$2)</f>
        <v>70329</v>
      </c>
      <c r="AE16" s="81">
        <f>IF(I16=0,0,IF($D16="X",Constanten!D$3,1)*(Constanten!D$9+T16*Constanten!D$5+U16*Constanten!D$6+V16*Constanten!D$7+W16*Constanten!D$8)*Constanten!D$2+I16*Constanten!D$4*Constanten!D$2)</f>
        <v>71780</v>
      </c>
      <c r="AF16" s="20">
        <f>IF(J16=0,0,IF($D16="X",Constanten!E$3,1)*(Constanten!E$9+X16*Constanten!E$5+Y16*Constanten!E$6+Z16*Constanten!E$7+AA16*Constanten!E$8)*Constanten!E$2+J16*Constanten!E$4*Constanten!E$2)</f>
        <v>74695</v>
      </c>
      <c r="AH16" s="130">
        <f>IF(D16="x",0.5*P16*1000,P16*1000)</f>
        <v>2000</v>
      </c>
      <c r="AI16" s="130">
        <v>0</v>
      </c>
      <c r="AJ16" s="142">
        <v>3100</v>
      </c>
      <c r="AK16" s="84">
        <v>0</v>
      </c>
    </row>
    <row r="17" spans="1:37" x14ac:dyDescent="0.35">
      <c r="A17" s="8" t="s">
        <v>209</v>
      </c>
      <c r="B17" s="9" t="s">
        <v>61</v>
      </c>
      <c r="C17" s="9" t="s">
        <v>62</v>
      </c>
      <c r="D17" s="77"/>
      <c r="E17" s="78">
        <v>41071</v>
      </c>
      <c r="G17" s="79">
        <v>88</v>
      </c>
      <c r="H17" s="79">
        <v>129</v>
      </c>
      <c r="I17" s="79">
        <v>144</v>
      </c>
      <c r="J17" s="107">
        <v>168</v>
      </c>
      <c r="L17" s="82"/>
      <c r="M17" s="115"/>
      <c r="N17" s="73"/>
      <c r="O17" s="83"/>
      <c r="P17" s="121"/>
      <c r="Q17" s="111"/>
      <c r="R17" s="73"/>
      <c r="S17" s="83">
        <v>1</v>
      </c>
      <c r="T17" s="82">
        <v>1</v>
      </c>
      <c r="U17" s="124"/>
      <c r="V17" s="73"/>
      <c r="W17" s="83"/>
      <c r="X17" s="82"/>
      <c r="Y17" s="124"/>
      <c r="Z17" s="73"/>
      <c r="AA17" s="83"/>
      <c r="AB17" s="75"/>
      <c r="AC17" s="81">
        <f>IF(G17=0,0,IF($D17="X",Constanten!B$3,1)*(Constanten!B$9+M17*Constanten!B$6+N17*Constanten!B$7+O17*Constanten!B$8)*Constanten!B$2+G17*Constanten!B$4*Constanten!B$2)</f>
        <v>31424</v>
      </c>
      <c r="AD17" s="81">
        <f>IF(H17=0,0,IF($D17="X",Constanten!C$3,1)*(Constanten!C$9+Q17*Constanten!C$6+R17*Constanten!C$7+S17*Constanten!C$8)*Constanten!C$2+H17*Constanten!C$4*Constanten!C$2)</f>
        <v>44933</v>
      </c>
      <c r="AE17" s="81">
        <f>IF(I17=0,0,IF($D17="X",Constanten!D$3,1)*(Constanten!D$9+T17*Constanten!D$5+U17*Constanten!D$6+V17*Constanten!D$7+W17*Constanten!D$8)*Constanten!D$2+I17*Constanten!D$4*Constanten!D$2)</f>
        <v>38240</v>
      </c>
      <c r="AF17" s="20">
        <f>IF(J17=0,0,IF($D17="X",Constanten!E$3,1)*(Constanten!E$9+X17*Constanten!E$5+Y17*Constanten!E$6+Z17*Constanten!E$7+AA17*Constanten!E$8)*Constanten!E$2+J17*Constanten!E$4*Constanten!E$2)</f>
        <v>39280</v>
      </c>
      <c r="AH17" s="130">
        <f>IF(D17="x",0.5*P17*1000,P17*1000)</f>
        <v>0</v>
      </c>
      <c r="AI17" s="130">
        <v>0</v>
      </c>
      <c r="AJ17" s="142">
        <v>10260</v>
      </c>
      <c r="AK17" s="84">
        <v>0</v>
      </c>
    </row>
    <row r="18" spans="1:37" x14ac:dyDescent="0.35">
      <c r="A18" s="8" t="s">
        <v>227</v>
      </c>
      <c r="B18" s="9" t="s">
        <v>63</v>
      </c>
      <c r="C18" s="9" t="s">
        <v>64</v>
      </c>
      <c r="D18" s="77"/>
      <c r="E18" s="78">
        <v>41071</v>
      </c>
      <c r="G18" s="79">
        <v>415</v>
      </c>
      <c r="H18" s="79">
        <v>411</v>
      </c>
      <c r="I18" s="79">
        <v>396</v>
      </c>
      <c r="J18" s="107">
        <v>409</v>
      </c>
      <c r="L18" s="82"/>
      <c r="M18" s="115"/>
      <c r="N18" s="73"/>
      <c r="O18" s="83"/>
      <c r="P18" s="121"/>
      <c r="Q18" s="111"/>
      <c r="R18" s="73"/>
      <c r="S18" s="83"/>
      <c r="T18" s="82"/>
      <c r="U18" s="124"/>
      <c r="V18" s="73"/>
      <c r="W18" s="83">
        <v>1</v>
      </c>
      <c r="X18" s="82">
        <v>1</v>
      </c>
      <c r="Y18" s="124"/>
      <c r="Z18" s="73"/>
      <c r="AA18" s="83"/>
      <c r="AB18" s="75"/>
      <c r="AC18" s="81">
        <f>IF(G18=0,0,IF($D18="X",Constanten!B$3,1)*(Constanten!B$9+M18*Constanten!B$6+N18*Constanten!B$7+O18*Constanten!B$8)*Constanten!B$2+G18*Constanten!B$4*Constanten!B$2)</f>
        <v>55295</v>
      </c>
      <c r="AD18" s="81">
        <f>IF(H18=0,0,IF($D18="X",Constanten!C$3,1)*(Constanten!C$9+Q18*Constanten!C$6+R18*Constanten!C$7+S18*Constanten!C$8)*Constanten!C$2+H18*Constanten!C$4*Constanten!C$2)</f>
        <v>56647</v>
      </c>
      <c r="AE18" s="81">
        <f>IF(I18=0,0,IF($D18="X",Constanten!D$3,1)*(Constanten!D$9+T18*Constanten!D$5+U18*Constanten!D$6+V18*Constanten!D$7+W18*Constanten!D$8)*Constanten!D$2+I18*Constanten!D$4*Constanten!D$2)</f>
        <v>68660</v>
      </c>
      <c r="AF18" s="20">
        <f>IF(J18=0,0,IF($D18="X",Constanten!E$3,1)*(Constanten!E$9+X18*Constanten!E$5+Y18*Constanten!E$6+Z18*Constanten!E$7+AA18*Constanten!E$8)*Constanten!E$2+J18*Constanten!E$4*Constanten!E$2)</f>
        <v>60765</v>
      </c>
      <c r="AH18" s="130">
        <f>IF(D18="x",0.5*P18*1000,P18*1000)+5000</f>
        <v>5000</v>
      </c>
      <c r="AI18" s="130">
        <v>0</v>
      </c>
      <c r="AJ18" s="142">
        <v>3690</v>
      </c>
      <c r="AK18" s="84">
        <v>0</v>
      </c>
    </row>
    <row r="19" spans="1:37" x14ac:dyDescent="0.35">
      <c r="A19" s="8" t="s">
        <v>199</v>
      </c>
      <c r="B19" s="9" t="s">
        <v>65</v>
      </c>
      <c r="C19" s="9" t="s">
        <v>66</v>
      </c>
      <c r="D19" s="77"/>
      <c r="E19" s="78">
        <v>41071</v>
      </c>
      <c r="G19" s="79">
        <v>160</v>
      </c>
      <c r="H19" s="79">
        <v>218</v>
      </c>
      <c r="I19" s="79">
        <v>215</v>
      </c>
      <c r="J19" s="107">
        <v>217</v>
      </c>
      <c r="L19" s="82">
        <v>4</v>
      </c>
      <c r="M19" s="115"/>
      <c r="N19" s="73"/>
      <c r="O19" s="83"/>
      <c r="P19" s="121">
        <v>1</v>
      </c>
      <c r="Q19" s="111"/>
      <c r="R19" s="73"/>
      <c r="S19" s="83"/>
      <c r="T19" s="82">
        <v>5</v>
      </c>
      <c r="U19" s="124"/>
      <c r="V19" s="73"/>
      <c r="W19" s="83"/>
      <c r="X19" s="82">
        <v>4</v>
      </c>
      <c r="Y19" s="124"/>
      <c r="Z19" s="73"/>
      <c r="AA19" s="83"/>
      <c r="AB19" s="75"/>
      <c r="AC19" s="81">
        <f>IF(G19=0,0,IF($D19="X",Constanten!B$3,1)*(Constanten!B$9+M19*Constanten!B$6+N19*Constanten!B$7+O19*Constanten!B$8)*Constanten!B$2+G19*Constanten!B$4*Constanten!B$2)</f>
        <v>36680</v>
      </c>
      <c r="AD19" s="81">
        <f>IF(H19=0,0,IF($D19="X",Constanten!C$3,1)*(Constanten!C$9+Q19*Constanten!C$6+R19*Constanten!C$7+S19*Constanten!C$8)*Constanten!C$2+H19*Constanten!C$4*Constanten!C$2)</f>
        <v>41786</v>
      </c>
      <c r="AE19" s="81">
        <f>IF(I19=0,0,IF($D19="X",Constanten!D$3,1)*(Constanten!D$9+T19*Constanten!D$5+U19*Constanten!D$6+V19*Constanten!D$7+W19*Constanten!D$8)*Constanten!D$2+I19*Constanten!D$4*Constanten!D$2)</f>
        <v>48275</v>
      </c>
      <c r="AF19" s="20">
        <f>IF(J19=0,0,IF($D19="X",Constanten!E$3,1)*(Constanten!E$9+X19*Constanten!E$5+Y19*Constanten!E$6+Z19*Constanten!E$7+AA19*Constanten!E$8)*Constanten!E$2+J19*Constanten!E$4*Constanten!E$2)</f>
        <v>47445</v>
      </c>
      <c r="AH19" s="130">
        <f>IF(D19="x",0.5*P19*1000,P19*1000)+2500</f>
        <v>3500</v>
      </c>
      <c r="AI19" s="130">
        <v>0</v>
      </c>
      <c r="AJ19" s="142">
        <v>0</v>
      </c>
      <c r="AK19" s="84">
        <v>0</v>
      </c>
    </row>
    <row r="20" spans="1:37" x14ac:dyDescent="0.35">
      <c r="A20" s="8" t="s">
        <v>195</v>
      </c>
      <c r="B20" s="9" t="s">
        <v>67</v>
      </c>
      <c r="C20" s="9" t="s">
        <v>68</v>
      </c>
      <c r="D20" s="77"/>
      <c r="E20" s="78">
        <v>41071</v>
      </c>
      <c r="G20" s="79">
        <v>415</v>
      </c>
      <c r="H20" s="79">
        <v>420</v>
      </c>
      <c r="I20" s="79">
        <v>466</v>
      </c>
      <c r="J20" s="107">
        <v>528</v>
      </c>
      <c r="L20" s="82">
        <v>2</v>
      </c>
      <c r="M20" s="115"/>
      <c r="N20" s="73"/>
      <c r="O20" s="83"/>
      <c r="P20" s="121">
        <v>2</v>
      </c>
      <c r="Q20" s="111"/>
      <c r="R20" s="73"/>
      <c r="S20" s="83"/>
      <c r="T20" s="82"/>
      <c r="U20" s="124"/>
      <c r="V20" s="73">
        <v>1</v>
      </c>
      <c r="W20" s="83"/>
      <c r="X20" s="82">
        <v>5</v>
      </c>
      <c r="Y20" s="124"/>
      <c r="Z20" s="73"/>
      <c r="AA20" s="83"/>
      <c r="AB20" s="75"/>
      <c r="AC20" s="81">
        <f>IF(G20=0,0,IF($D20="X",Constanten!B$3,1)*(Constanten!B$9+M20*Constanten!B$6+N20*Constanten!B$7+O20*Constanten!B$8)*Constanten!B$2+G20*Constanten!B$4*Constanten!B$2)</f>
        <v>55295</v>
      </c>
      <c r="AD20" s="81">
        <f>IF(H20=0,0,IF($D20="X",Constanten!C$3,1)*(Constanten!C$9+Q20*Constanten!C$6+R20*Constanten!C$7+S20*Constanten!C$8)*Constanten!C$2+H20*Constanten!C$4*Constanten!C$2)</f>
        <v>57340</v>
      </c>
      <c r="AE20" s="81">
        <f>IF(I20=0,0,IF($D20="X",Constanten!D$3,1)*(Constanten!D$9+T20*Constanten!D$5+U20*Constanten!D$6+V20*Constanten!D$7+W20*Constanten!D$8)*Constanten!D$2+I20*Constanten!D$4*Constanten!D$2)</f>
        <v>76610</v>
      </c>
      <c r="AF20" s="20">
        <f>IF(J20=0,0,IF($D20="X",Constanten!E$3,1)*(Constanten!E$9+X20*Constanten!E$5+Y20*Constanten!E$6+Z20*Constanten!E$7+AA20*Constanten!E$8)*Constanten!E$2+J20*Constanten!E$4*Constanten!E$2)</f>
        <v>74880</v>
      </c>
      <c r="AH20" s="130">
        <f>IF(D20="x",0.5*P20*1000,P20*1000)</f>
        <v>2000</v>
      </c>
      <c r="AI20" s="130">
        <f>2500</f>
        <v>2500</v>
      </c>
      <c r="AJ20" s="142">
        <v>7570</v>
      </c>
      <c r="AK20" s="84">
        <v>0</v>
      </c>
    </row>
    <row r="21" spans="1:37" x14ac:dyDescent="0.35">
      <c r="A21" s="8" t="s">
        <v>228</v>
      </c>
      <c r="B21" t="s">
        <v>69</v>
      </c>
      <c r="C21" s="9" t="s">
        <v>70</v>
      </c>
      <c r="D21" s="77"/>
      <c r="E21" s="78">
        <v>41071</v>
      </c>
      <c r="G21" s="79">
        <v>299</v>
      </c>
      <c r="H21" s="79">
        <v>324</v>
      </c>
      <c r="I21" s="79">
        <v>329</v>
      </c>
      <c r="J21" s="107">
        <v>329</v>
      </c>
      <c r="L21" s="82"/>
      <c r="M21" s="115">
        <v>3</v>
      </c>
      <c r="N21" s="73"/>
      <c r="O21" s="83"/>
      <c r="P21" s="121"/>
      <c r="Q21" s="118">
        <v>3</v>
      </c>
      <c r="R21" s="108">
        <v>1</v>
      </c>
      <c r="S21" s="83"/>
      <c r="T21" s="82">
        <v>1</v>
      </c>
      <c r="U21" s="124">
        <v>3</v>
      </c>
      <c r="V21" s="73">
        <v>1</v>
      </c>
      <c r="W21" s="83"/>
      <c r="X21" s="82"/>
      <c r="Y21" s="124">
        <v>3</v>
      </c>
      <c r="Z21" s="73"/>
      <c r="AA21" s="83"/>
      <c r="AB21" s="75"/>
      <c r="AC21" s="81">
        <f>IF(G21=0,0,IF($D21="X",Constanten!B$3,1)*(Constanten!B$9+M21*Constanten!B$6+N21*Constanten!B$7+O21*Constanten!B$8)*Constanten!B$2+G21*Constanten!B$4*Constanten!B$2)</f>
        <v>52827</v>
      </c>
      <c r="AD21" s="81">
        <f>IF(H21=0,0,IF($D21="X",Constanten!C$3,1)*(Constanten!C$9+Q21*Constanten!C$6+R21*Constanten!C$7+S21*Constanten!C$8)*Constanten!C$2+H21*Constanten!C$4*Constanten!C$2)</f>
        <v>65948</v>
      </c>
      <c r="AE21" s="81">
        <f>IF(I21=0,0,IF($D21="X",Constanten!D$3,1)*(Constanten!D$9+T21*Constanten!D$5+U21*Constanten!D$6+V21*Constanten!D$7+W21*Constanten!D$8)*Constanten!D$2+I21*Constanten!D$4*Constanten!D$2)</f>
        <v>71965</v>
      </c>
      <c r="AF21" s="20">
        <f>IF(J21=0,0,IF($D21="X",Constanten!E$3,1)*(Constanten!E$9+X21*Constanten!E$5+Y21*Constanten!E$6+Z21*Constanten!E$7+AA21*Constanten!E$8)*Constanten!E$2+J21*Constanten!E$4*Constanten!E$2)</f>
        <v>58965</v>
      </c>
      <c r="AH21" s="130">
        <f>IF(D21="x",0.5*P21*1000,P21*1000)+2500</f>
        <v>2500</v>
      </c>
      <c r="AI21" s="130">
        <f>2500</f>
        <v>2500</v>
      </c>
      <c r="AJ21" s="142">
        <v>160</v>
      </c>
      <c r="AK21" s="84">
        <v>0</v>
      </c>
    </row>
    <row r="22" spans="1:37" x14ac:dyDescent="0.35">
      <c r="A22" s="8" t="s">
        <v>162</v>
      </c>
      <c r="B22" s="9" t="s">
        <v>269</v>
      </c>
      <c r="C22" s="9" t="s">
        <v>71</v>
      </c>
      <c r="D22" s="77" t="s">
        <v>161</v>
      </c>
      <c r="E22" s="78">
        <v>20151</v>
      </c>
      <c r="G22" s="79">
        <v>197</v>
      </c>
      <c r="H22" s="79">
        <v>185</v>
      </c>
      <c r="I22" s="79">
        <v>181</v>
      </c>
      <c r="J22" s="107">
        <v>191</v>
      </c>
      <c r="L22" s="82">
        <v>2</v>
      </c>
      <c r="M22" s="115">
        <v>11</v>
      </c>
      <c r="N22" s="73">
        <v>5</v>
      </c>
      <c r="O22" s="83">
        <v>3</v>
      </c>
      <c r="P22" s="121">
        <v>2</v>
      </c>
      <c r="Q22" s="111">
        <v>5</v>
      </c>
      <c r="R22" s="73"/>
      <c r="S22" s="83">
        <v>1</v>
      </c>
      <c r="T22" s="82">
        <v>2</v>
      </c>
      <c r="U22" s="124">
        <v>13</v>
      </c>
      <c r="V22" s="73">
        <v>3</v>
      </c>
      <c r="W22" s="83"/>
      <c r="X22" s="82"/>
      <c r="Y22" s="124">
        <v>10</v>
      </c>
      <c r="Z22" s="73">
        <v>2</v>
      </c>
      <c r="AA22" s="83"/>
      <c r="AB22" s="75"/>
      <c r="AC22" s="81">
        <f>IF(G22=0,0,IF($D22="X",Constanten!B$3,1)*(Constanten!B$9+M22*Constanten!B$6+N22*Constanten!B$7+O22*Constanten!B$8)*Constanten!B$2+G22*Constanten!B$4*Constanten!B$2)</f>
        <v>77881</v>
      </c>
      <c r="AD22" s="81">
        <f>IF(H22=0,0,IF($D22="X",Constanten!C$3,1)*(Constanten!C$9+Q22*Constanten!C$6+R22*Constanten!C$7+S22*Constanten!C$8)*Constanten!C$2+H22*Constanten!C$4*Constanten!C$2)</f>
        <v>36745</v>
      </c>
      <c r="AE22" s="81">
        <f>IF(I22=0,0,IF($D22="X",Constanten!D$3,1)*(Constanten!D$9+T22*Constanten!D$5+U22*Constanten!D$6+V22*Constanten!D$7+W22*Constanten!D$8)*Constanten!D$2+I22*Constanten!D$4*Constanten!D$2)</f>
        <v>59885</v>
      </c>
      <c r="AF22" s="20">
        <f>IF(J22=0,0,IF($D22="X",Constanten!E$3,1)*(Constanten!E$9+X22*Constanten!E$5+Y22*Constanten!E$6+Z22*Constanten!E$7+AA22*Constanten!E$8)*Constanten!E$2+J22*Constanten!E$4*Constanten!E$2)</f>
        <v>50735</v>
      </c>
      <c r="AH22" s="130">
        <f>IF(D22="x",0.5*P22*1000,P22*1000)</f>
        <v>1000</v>
      </c>
      <c r="AI22" s="130">
        <v>0</v>
      </c>
      <c r="AJ22" s="142">
        <v>11220</v>
      </c>
      <c r="AK22" s="84">
        <v>0</v>
      </c>
    </row>
    <row r="23" spans="1:37" x14ac:dyDescent="0.35">
      <c r="A23" s="8" t="s">
        <v>221</v>
      </c>
      <c r="B23" s="9" t="s">
        <v>72</v>
      </c>
      <c r="C23" s="9" t="s">
        <v>73</v>
      </c>
      <c r="D23" s="77"/>
      <c r="E23" s="78">
        <v>31127</v>
      </c>
      <c r="G23" s="79">
        <v>358</v>
      </c>
      <c r="H23" s="79">
        <v>344</v>
      </c>
      <c r="I23" s="79">
        <v>344</v>
      </c>
      <c r="J23" s="107">
        <v>277</v>
      </c>
      <c r="L23" s="82">
        <v>3</v>
      </c>
      <c r="M23" s="115">
        <v>5</v>
      </c>
      <c r="N23" s="73">
        <v>2</v>
      </c>
      <c r="O23" s="83"/>
      <c r="P23" s="121">
        <v>5</v>
      </c>
      <c r="Q23" s="111"/>
      <c r="R23" s="73">
        <v>2</v>
      </c>
      <c r="S23" s="83">
        <v>1</v>
      </c>
      <c r="T23" s="82">
        <v>3</v>
      </c>
      <c r="U23" s="124">
        <v>2</v>
      </c>
      <c r="V23" s="73">
        <v>1</v>
      </c>
      <c r="W23" s="83">
        <v>1</v>
      </c>
      <c r="X23" s="82">
        <v>5</v>
      </c>
      <c r="Y23" s="124">
        <v>2</v>
      </c>
      <c r="Z23" s="73"/>
      <c r="AA23" s="83"/>
      <c r="AB23" s="75"/>
      <c r="AC23" s="81">
        <f>IF(G23=0,0,IF($D23="X",Constanten!B$3,1)*(Constanten!B$9+M23*Constanten!B$6+N23*Constanten!B$7+O23*Constanten!B$8)*Constanten!B$2+G23*Constanten!B$4*Constanten!B$2)</f>
        <v>81134</v>
      </c>
      <c r="AD23" s="81">
        <f>IF(H23=0,0,IF($D23="X",Constanten!C$3,1)*(Constanten!C$9+Q23*Constanten!C$6+R23*Constanten!C$7+S23*Constanten!C$8)*Constanten!C$2+H23*Constanten!C$4*Constanten!C$2)</f>
        <v>81488</v>
      </c>
      <c r="AE23" s="81">
        <f>IF(I23=0,0,IF($D23="X",Constanten!D$3,1)*(Constanten!D$9+T23*Constanten!D$5+U23*Constanten!D$6+V23*Constanten!D$7+W23*Constanten!D$8)*Constanten!D$2+I23*Constanten!D$4*Constanten!D$2)</f>
        <v>83240</v>
      </c>
      <c r="AF23" s="20">
        <f>IF(J23=0,0,IF($D23="X",Constanten!E$3,1)*(Constanten!E$9+X23*Constanten!E$5+Y23*Constanten!E$6+Z23*Constanten!E$7+AA23*Constanten!E$8)*Constanten!E$2+J23*Constanten!E$4*Constanten!E$2)</f>
        <v>57545</v>
      </c>
      <c r="AH23" s="130">
        <f>IF(D23="x",0.5*P23*1000,P23*1000)+2500</f>
        <v>7500</v>
      </c>
      <c r="AI23" s="130">
        <f>2500</f>
        <v>2500</v>
      </c>
      <c r="AJ23" s="142">
        <v>3930</v>
      </c>
      <c r="AK23" s="84">
        <v>0</v>
      </c>
    </row>
    <row r="24" spans="1:37" x14ac:dyDescent="0.35">
      <c r="A24" s="8" t="s">
        <v>74</v>
      </c>
      <c r="B24" s="9" t="s">
        <v>72</v>
      </c>
      <c r="C24" s="9" t="s">
        <v>75</v>
      </c>
      <c r="D24" s="77"/>
      <c r="E24" s="78">
        <v>31127</v>
      </c>
      <c r="G24" s="79">
        <v>311</v>
      </c>
      <c r="H24" s="79">
        <v>290</v>
      </c>
      <c r="I24" s="79">
        <v>234</v>
      </c>
      <c r="J24" s="107">
        <v>222</v>
      </c>
      <c r="L24" s="82">
        <v>3</v>
      </c>
      <c r="M24" s="115">
        <v>1</v>
      </c>
      <c r="N24" s="73">
        <v>2</v>
      </c>
      <c r="O24" s="83">
        <v>3</v>
      </c>
      <c r="P24" s="121">
        <v>13</v>
      </c>
      <c r="Q24" s="111">
        <v>1</v>
      </c>
      <c r="R24" s="73"/>
      <c r="S24" s="83">
        <v>1</v>
      </c>
      <c r="T24" s="82">
        <v>6</v>
      </c>
      <c r="U24" s="124">
        <v>2</v>
      </c>
      <c r="V24" s="73"/>
      <c r="W24" s="83"/>
      <c r="X24" s="82">
        <v>11</v>
      </c>
      <c r="Y24" s="124">
        <v>2</v>
      </c>
      <c r="Z24" s="73">
        <v>1</v>
      </c>
      <c r="AA24" s="83">
        <v>2</v>
      </c>
      <c r="AB24" s="75"/>
      <c r="AC24" s="81">
        <f>IF(G24=0,0,IF($D24="X",Constanten!B$3,1)*(Constanten!B$9+M24*Constanten!B$6+N24*Constanten!B$7+O24*Constanten!B$8)*Constanten!B$2+G24*Constanten!B$4*Constanten!B$2)</f>
        <v>99703</v>
      </c>
      <c r="AD24" s="81">
        <f>IF(H24=0,0,IF($D24="X",Constanten!C$3,1)*(Constanten!C$9+Q24*Constanten!C$6+R24*Constanten!C$7+S24*Constanten!C$8)*Constanten!C$2+H24*Constanten!C$4*Constanten!C$2)</f>
        <v>59330</v>
      </c>
      <c r="AE24" s="81">
        <f>IF(I24=0,0,IF($D24="X",Constanten!D$3,1)*(Constanten!D$9+T24*Constanten!D$5+U24*Constanten!D$6+V24*Constanten!D$7+W24*Constanten!D$8)*Constanten!D$2+I24*Constanten!D$4*Constanten!D$2)</f>
        <v>54890</v>
      </c>
      <c r="AF24" s="20">
        <f>IF(J24=0,0,IF($D24="X",Constanten!E$3,1)*(Constanten!E$9+X24*Constanten!E$5+Y24*Constanten!E$6+Z24*Constanten!E$7+AA24*Constanten!E$8)*Constanten!E$2+J24*Constanten!E$4*Constanten!E$2)</f>
        <v>90870</v>
      </c>
      <c r="AH24" s="130">
        <f>IF(D24="x",0.5*P24*1000,P24*1000)+5000</f>
        <v>18000</v>
      </c>
      <c r="AI24" s="130">
        <f>1250</f>
        <v>1250</v>
      </c>
      <c r="AJ24" s="142">
        <v>0</v>
      </c>
      <c r="AK24" s="84">
        <v>0</v>
      </c>
    </row>
    <row r="25" spans="1:37" x14ac:dyDescent="0.35">
      <c r="A25" s="8" t="s">
        <v>196</v>
      </c>
      <c r="B25" s="9" t="s">
        <v>76</v>
      </c>
      <c r="C25" s="9" t="s">
        <v>77</v>
      </c>
      <c r="D25" s="77"/>
      <c r="E25" s="78">
        <v>41071</v>
      </c>
      <c r="G25" s="79">
        <v>786</v>
      </c>
      <c r="H25" s="79">
        <v>883</v>
      </c>
      <c r="I25" s="79">
        <v>926</v>
      </c>
      <c r="J25" s="107">
        <v>940</v>
      </c>
      <c r="L25" s="82">
        <v>5</v>
      </c>
      <c r="M25" s="115"/>
      <c r="N25" s="73"/>
      <c r="O25" s="83"/>
      <c r="P25" s="121">
        <v>3</v>
      </c>
      <c r="Q25" s="111"/>
      <c r="R25" s="73"/>
      <c r="S25" s="83"/>
      <c r="T25" s="82">
        <v>1</v>
      </c>
      <c r="U25" s="124"/>
      <c r="V25" s="73"/>
      <c r="W25" s="83"/>
      <c r="X25" s="82">
        <v>2</v>
      </c>
      <c r="Y25" s="124"/>
      <c r="Z25" s="73"/>
      <c r="AA25" s="83">
        <v>1</v>
      </c>
      <c r="AB25" s="75"/>
      <c r="AC25" s="81">
        <f>IF(G25=0,0,IF($D25="X",Constanten!B$3,1)*(Constanten!B$9+M25*Constanten!B$6+N25*Constanten!B$7+O25*Constanten!B$8)*Constanten!B$2+G25*Constanten!B$4*Constanten!B$2)</f>
        <v>82378</v>
      </c>
      <c r="AD25" s="81">
        <f>IF(H25=0,0,IF($D25="X",Constanten!C$3,1)*(Constanten!C$9+Q25*Constanten!C$6+R25*Constanten!C$7+S25*Constanten!C$8)*Constanten!C$2+H25*Constanten!C$4*Constanten!C$2)</f>
        <v>92991</v>
      </c>
      <c r="AE25" s="81">
        <f>IF(I25=0,0,IF($D25="X",Constanten!D$3,1)*(Constanten!D$9+T25*Constanten!D$5+U25*Constanten!D$6+V25*Constanten!D$7+W25*Constanten!D$8)*Constanten!D$2+I25*Constanten!D$4*Constanten!D$2)</f>
        <v>104710</v>
      </c>
      <c r="AF25" s="20">
        <f>IF(J25=0,0,IF($D25="X",Constanten!E$3,1)*(Constanten!E$9+X25*Constanten!E$5+Y25*Constanten!E$6+Z25*Constanten!E$7+AA25*Constanten!E$8)*Constanten!E$2+J25*Constanten!E$4*Constanten!E$2)</f>
        <v>116900</v>
      </c>
      <c r="AH25" s="130">
        <f>IF(D25="x",0.5*P25*1000,P25*1000)</f>
        <v>3000</v>
      </c>
      <c r="AI25" s="130">
        <v>0</v>
      </c>
      <c r="AJ25" s="142">
        <v>8250</v>
      </c>
      <c r="AK25" s="84">
        <v>0</v>
      </c>
    </row>
    <row r="26" spans="1:37" x14ac:dyDescent="0.35">
      <c r="A26" s="8" t="s">
        <v>163</v>
      </c>
      <c r="B26" s="9" t="s">
        <v>270</v>
      </c>
      <c r="C26" s="9" t="s">
        <v>78</v>
      </c>
      <c r="D26" s="77" t="s">
        <v>161</v>
      </c>
      <c r="E26" s="78">
        <v>20151</v>
      </c>
      <c r="G26" s="79">
        <f>238</f>
        <v>238</v>
      </c>
      <c r="H26" s="79">
        <v>226</v>
      </c>
      <c r="I26" s="79">
        <v>215</v>
      </c>
      <c r="J26" s="107">
        <v>189</v>
      </c>
      <c r="L26" s="82">
        <v>1</v>
      </c>
      <c r="M26" s="115">
        <v>22</v>
      </c>
      <c r="N26" s="73"/>
      <c r="O26" s="83">
        <v>3</v>
      </c>
      <c r="P26" s="121">
        <v>3</v>
      </c>
      <c r="Q26" s="111">
        <v>16</v>
      </c>
      <c r="R26" s="73">
        <v>1</v>
      </c>
      <c r="S26" s="83">
        <v>2</v>
      </c>
      <c r="T26" s="82">
        <v>3</v>
      </c>
      <c r="U26" s="124">
        <v>11</v>
      </c>
      <c r="V26" s="73">
        <v>4</v>
      </c>
      <c r="W26" s="83">
        <v>1</v>
      </c>
      <c r="X26" s="82">
        <v>2</v>
      </c>
      <c r="Y26" s="124">
        <v>21</v>
      </c>
      <c r="Z26" s="73">
        <v>3</v>
      </c>
      <c r="AA26" s="83"/>
      <c r="AB26" s="75"/>
      <c r="AC26" s="81">
        <f>IF(G26=0,0,IF($D26="X",Constanten!B$3,1)*(Constanten!B$9+M26*Constanten!B$6+N26*Constanten!B$7+O26*Constanten!B$8)*Constanten!B$2+G26*Constanten!B$4*Constanten!B$2)</f>
        <v>66874</v>
      </c>
      <c r="AD26" s="81">
        <f>IF(H26=0,0,IF($D26="X",Constanten!C$3,1)*(Constanten!C$9+Q26*Constanten!C$6+R26*Constanten!C$7+S26*Constanten!C$8)*Constanten!C$2+H26*Constanten!C$4*Constanten!C$2)</f>
        <v>60902</v>
      </c>
      <c r="AE26" s="81">
        <f>IF(I26=0,0,IF($D26="X",Constanten!D$3,1)*(Constanten!D$9+T26*Constanten!D$5+U26*Constanten!D$6+V26*Constanten!D$7+W26*Constanten!D$8)*Constanten!D$2+I26*Constanten!D$4*Constanten!D$2)</f>
        <v>72275</v>
      </c>
      <c r="AF26" s="20">
        <f>IF(J26=0,0,IF($D26="X",Constanten!E$3,1)*(Constanten!E$9+X26*Constanten!E$5+Y26*Constanten!E$6+Z26*Constanten!E$7+AA26*Constanten!E$8)*Constanten!E$2+J26*Constanten!E$4*Constanten!E$2)</f>
        <v>68565</v>
      </c>
      <c r="AH26" s="130">
        <f>IF(D26="x",0.5*P26*1000,P26*1000)</f>
        <v>1500</v>
      </c>
      <c r="AI26" s="130">
        <v>0</v>
      </c>
      <c r="AJ26" s="142">
        <v>7570</v>
      </c>
      <c r="AK26" s="84">
        <v>0</v>
      </c>
    </row>
    <row r="27" spans="1:37" x14ac:dyDescent="0.35">
      <c r="A27" s="8" t="s">
        <v>179</v>
      </c>
      <c r="B27" s="9" t="s">
        <v>79</v>
      </c>
      <c r="C27" s="9" t="s">
        <v>79</v>
      </c>
      <c r="D27" s="77"/>
      <c r="E27" s="78">
        <v>42507</v>
      </c>
      <c r="G27" s="79">
        <f>1696</f>
        <v>1696</v>
      </c>
      <c r="H27" s="79">
        <v>1707</v>
      </c>
      <c r="I27" s="79">
        <v>1721</v>
      </c>
      <c r="J27" s="107">
        <v>1701</v>
      </c>
      <c r="L27" s="82">
        <v>2</v>
      </c>
      <c r="M27" s="115"/>
      <c r="N27" s="73"/>
      <c r="O27" s="83"/>
      <c r="P27" s="121">
        <v>4</v>
      </c>
      <c r="Q27" s="111"/>
      <c r="R27" s="73"/>
      <c r="S27" s="83"/>
      <c r="T27" s="82">
        <v>1</v>
      </c>
      <c r="U27" s="124">
        <v>1</v>
      </c>
      <c r="V27" s="73"/>
      <c r="W27" s="83"/>
      <c r="X27" s="82">
        <v>4</v>
      </c>
      <c r="Y27" s="124"/>
      <c r="Z27" s="73"/>
      <c r="AA27" s="83"/>
      <c r="AB27" s="75"/>
      <c r="AC27" s="81">
        <f>IF(G27=0,0,IF($D27="X",Constanten!B$3,1)*(Constanten!B$9+M27*Constanten!B$6+N27*Constanten!B$7+O27*Constanten!B$8)*Constanten!B$2+G27*Constanten!B$4*Constanten!B$2)</f>
        <v>148808</v>
      </c>
      <c r="AD27" s="81">
        <f>IF(H27=0,0,IF($D27="X",Constanten!C$3,1)*(Constanten!C$9+Q27*Constanten!C$6+R27*Constanten!C$7+S27*Constanten!C$8)*Constanten!C$2+H27*Constanten!C$4*Constanten!C$2)</f>
        <v>156439</v>
      </c>
      <c r="AE27" s="81">
        <f>IF(I27=0,0,IF($D27="X",Constanten!D$3,1)*(Constanten!D$9+T27*Constanten!D$5+U27*Constanten!D$6+V27*Constanten!D$7+W27*Constanten!D$8)*Constanten!D$2+I27*Constanten!D$4*Constanten!D$2)</f>
        <v>174285</v>
      </c>
      <c r="AF27" s="20">
        <f>IF(J27=0,0,IF($D27="X",Constanten!E$3,1)*(Constanten!E$9+X27*Constanten!E$5+Y27*Constanten!E$6+Z27*Constanten!E$7+AA27*Constanten!E$8)*Constanten!E$2+J27*Constanten!E$4*Constanten!E$2)</f>
        <v>173585</v>
      </c>
      <c r="AH27" s="130">
        <f>IF(D27="x",0.5*P27*1000,P27*1000)</f>
        <v>4000</v>
      </c>
      <c r="AI27" s="130">
        <v>0</v>
      </c>
      <c r="AJ27" s="142">
        <v>8400</v>
      </c>
      <c r="AK27" s="84">
        <v>0</v>
      </c>
    </row>
    <row r="28" spans="1:37" x14ac:dyDescent="0.35">
      <c r="A28" s="8" t="s">
        <v>197</v>
      </c>
      <c r="B28" s="9" t="s">
        <v>80</v>
      </c>
      <c r="C28" s="9" t="s">
        <v>80</v>
      </c>
      <c r="D28" s="77"/>
      <c r="E28" s="78">
        <v>20151</v>
      </c>
      <c r="G28" s="79">
        <v>594</v>
      </c>
      <c r="H28" s="79">
        <v>569</v>
      </c>
      <c r="I28" s="79">
        <v>559</v>
      </c>
      <c r="J28" s="107">
        <v>548</v>
      </c>
      <c r="L28" s="82"/>
      <c r="M28" s="115"/>
      <c r="N28" s="73"/>
      <c r="O28" s="83"/>
      <c r="P28" s="121"/>
      <c r="Q28" s="111"/>
      <c r="R28" s="73"/>
      <c r="S28" s="83"/>
      <c r="T28" s="82">
        <v>1</v>
      </c>
      <c r="U28" s="124"/>
      <c r="V28" s="73"/>
      <c r="W28" s="83"/>
      <c r="X28" s="82">
        <v>1</v>
      </c>
      <c r="Y28" s="124"/>
      <c r="Z28" s="73"/>
      <c r="AA28" s="83"/>
      <c r="AB28" s="75"/>
      <c r="AC28" s="81">
        <f>IF(G28=0,0,IF($D28="X",Constanten!B$3,1)*(Constanten!B$9+M28*Constanten!B$6+N28*Constanten!B$7+O28*Constanten!B$8)*Constanten!B$2+G28*Constanten!B$4*Constanten!B$2)</f>
        <v>68362</v>
      </c>
      <c r="AD28" s="81">
        <f>IF(H28=0,0,IF($D28="X",Constanten!C$3,1)*(Constanten!C$9+Q28*Constanten!C$6+R28*Constanten!C$7+S28*Constanten!C$8)*Constanten!C$2+H28*Constanten!C$4*Constanten!C$2)</f>
        <v>68813</v>
      </c>
      <c r="AE28" s="81">
        <f>IF(I28=0,0,IF($D28="X",Constanten!D$3,1)*(Constanten!D$9+T28*Constanten!D$5+U28*Constanten!D$6+V28*Constanten!D$7+W28*Constanten!D$8)*Constanten!D$2+I28*Constanten!D$4*Constanten!D$2)</f>
        <v>73515</v>
      </c>
      <c r="AF28" s="20">
        <f>IF(J28=0,0,IF($D28="X",Constanten!E$3,1)*(Constanten!E$9+X28*Constanten!E$5+Y28*Constanten!E$6+Z28*Constanten!E$7+AA28*Constanten!E$8)*Constanten!E$2+J28*Constanten!E$4*Constanten!E$2)</f>
        <v>72580</v>
      </c>
      <c r="AH28" s="130">
        <f>IF(D28="x",0.5*P28*1000,P28*1000)</f>
        <v>0</v>
      </c>
      <c r="AI28" s="130">
        <v>0</v>
      </c>
      <c r="AJ28" s="142">
        <v>560</v>
      </c>
      <c r="AK28" s="84">
        <v>0</v>
      </c>
    </row>
    <row r="29" spans="1:37" x14ac:dyDescent="0.35">
      <c r="A29" s="8" t="s">
        <v>191</v>
      </c>
      <c r="B29" s="9" t="s">
        <v>81</v>
      </c>
      <c r="C29" s="9" t="s">
        <v>81</v>
      </c>
      <c r="D29" s="77"/>
      <c r="E29" s="78">
        <v>42555</v>
      </c>
      <c r="G29" s="79">
        <v>983</v>
      </c>
      <c r="H29" s="79">
        <v>926</v>
      </c>
      <c r="I29" s="79">
        <v>899</v>
      </c>
      <c r="J29" s="107">
        <v>869</v>
      </c>
      <c r="L29" s="82">
        <v>2</v>
      </c>
      <c r="M29" s="115"/>
      <c r="N29" s="73"/>
      <c r="O29" s="83">
        <v>1</v>
      </c>
      <c r="P29" s="121">
        <v>1</v>
      </c>
      <c r="Q29" s="111"/>
      <c r="R29" s="73"/>
      <c r="S29" s="83"/>
      <c r="T29" s="82">
        <v>2</v>
      </c>
      <c r="U29" s="124"/>
      <c r="V29" s="73"/>
      <c r="W29" s="83"/>
      <c r="X29" s="82">
        <v>6</v>
      </c>
      <c r="Y29" s="124"/>
      <c r="Z29" s="73"/>
      <c r="AA29" s="83"/>
      <c r="AB29" s="75"/>
      <c r="AC29" s="81">
        <f>IF(G29=0,0,IF($D29="X",Constanten!B$3,1)*(Constanten!B$9+M29*Constanten!B$6+N29*Constanten!B$7+O29*Constanten!B$8)*Constanten!B$2+G29*Constanten!B$4*Constanten!B$2)</f>
        <v>106759</v>
      </c>
      <c r="AD29" s="81">
        <f>IF(H29=0,0,IF($D29="X",Constanten!C$3,1)*(Constanten!C$9+Q29*Constanten!C$6+R29*Constanten!C$7+S29*Constanten!C$8)*Constanten!C$2+H29*Constanten!C$4*Constanten!C$2)</f>
        <v>96302</v>
      </c>
      <c r="AE29" s="81">
        <f>IF(I29=0,0,IF($D29="X",Constanten!D$3,1)*(Constanten!D$9+T29*Constanten!D$5+U29*Constanten!D$6+V29*Constanten!D$7+W29*Constanten!D$8)*Constanten!D$2+I29*Constanten!D$4*Constanten!D$2)</f>
        <v>103415</v>
      </c>
      <c r="AF29" s="20">
        <f>IF(J29=0,0,IF($D29="X",Constanten!E$3,1)*(Constanten!E$9+X29*Constanten!E$5+Y29*Constanten!E$6+Z29*Constanten!E$7+AA29*Constanten!E$8)*Constanten!E$2+J29*Constanten!E$4*Constanten!E$2)</f>
        <v>104865</v>
      </c>
      <c r="AH29" s="130">
        <f>IF(D29="x",0.5*P29*1000,P29*1000)+2500</f>
        <v>3500</v>
      </c>
      <c r="AI29" s="130">
        <v>0</v>
      </c>
      <c r="AJ29" s="142">
        <v>1680</v>
      </c>
      <c r="AK29" s="84">
        <v>0</v>
      </c>
    </row>
    <row r="30" spans="1:37" x14ac:dyDescent="0.35">
      <c r="A30" s="8" t="s">
        <v>194</v>
      </c>
      <c r="B30" s="9" t="s">
        <v>287</v>
      </c>
      <c r="C30" s="9" t="s">
        <v>82</v>
      </c>
      <c r="D30" s="77"/>
      <c r="E30" s="78">
        <v>41775</v>
      </c>
      <c r="G30" s="79">
        <v>750</v>
      </c>
      <c r="H30" s="79">
        <v>668</v>
      </c>
      <c r="I30" s="79">
        <v>631</v>
      </c>
      <c r="J30" s="107">
        <v>592</v>
      </c>
      <c r="L30" s="82">
        <v>5</v>
      </c>
      <c r="M30" s="115"/>
      <c r="N30" s="73"/>
      <c r="O30" s="83"/>
      <c r="P30" s="121">
        <v>2</v>
      </c>
      <c r="Q30" s="111"/>
      <c r="R30" s="73"/>
      <c r="S30" s="83">
        <v>1</v>
      </c>
      <c r="T30" s="82">
        <v>6</v>
      </c>
      <c r="U30" s="124"/>
      <c r="V30" s="73"/>
      <c r="W30" s="83"/>
      <c r="X30" s="82"/>
      <c r="Y30" s="124"/>
      <c r="Z30" s="73"/>
      <c r="AA30" s="83">
        <v>1</v>
      </c>
      <c r="AB30" s="75"/>
      <c r="AC30" s="81">
        <f>IF(G30=0,0,IF($D30="X",Constanten!B$3,1)*(Constanten!B$9+M30*Constanten!B$6+N30*Constanten!B$7+O30*Constanten!B$8)*Constanten!B$2+G30*Constanten!B$4*Constanten!B$2)</f>
        <v>79750</v>
      </c>
      <c r="AD30" s="81">
        <f>IF(H30=0,0,IF($D30="X",Constanten!C$3,1)*(Constanten!C$9+Q30*Constanten!C$6+R30*Constanten!C$7+S30*Constanten!C$8)*Constanten!C$2+H30*Constanten!C$4*Constanten!C$2)</f>
        <v>86436</v>
      </c>
      <c r="AE30" s="81">
        <f>IF(I30=0,0,IF($D30="X",Constanten!D$3,1)*(Constanten!D$9+T30*Constanten!D$5+U30*Constanten!D$6+V30*Constanten!D$7+W30*Constanten!D$8)*Constanten!D$2+I30*Constanten!D$4*Constanten!D$2)</f>
        <v>84635</v>
      </c>
      <c r="AF30" s="20">
        <f>IF(J30=0,0,IF($D30="X",Constanten!E$3,1)*(Constanten!E$9+X30*Constanten!E$5+Y30*Constanten!E$6+Z30*Constanten!E$7+AA30*Constanten!E$8)*Constanten!E$2+J30*Constanten!E$4*Constanten!E$2)</f>
        <v>85320</v>
      </c>
      <c r="AH30" s="130">
        <f>IF(D30="x",0.5*P30*1000,P30*1000)</f>
        <v>2000</v>
      </c>
      <c r="AI30" s="130">
        <v>0</v>
      </c>
      <c r="AJ30" s="142">
        <v>0</v>
      </c>
      <c r="AK30" s="84">
        <v>0</v>
      </c>
    </row>
    <row r="31" spans="1:37" x14ac:dyDescent="0.35">
      <c r="A31" s="8" t="s">
        <v>193</v>
      </c>
      <c r="B31" s="9" t="s">
        <v>287</v>
      </c>
      <c r="C31" s="9" t="s">
        <v>83</v>
      </c>
      <c r="D31" s="77"/>
      <c r="E31" s="78">
        <v>41775</v>
      </c>
      <c r="G31" s="79">
        <v>562</v>
      </c>
      <c r="H31" s="79">
        <v>575</v>
      </c>
      <c r="I31" s="79">
        <v>595</v>
      </c>
      <c r="J31" s="107">
        <v>582</v>
      </c>
      <c r="L31" s="82">
        <v>1</v>
      </c>
      <c r="M31" s="115"/>
      <c r="N31" s="73">
        <v>1</v>
      </c>
      <c r="O31" s="83"/>
      <c r="P31" s="121">
        <v>4</v>
      </c>
      <c r="Q31" s="111"/>
      <c r="R31" s="73"/>
      <c r="S31" s="83"/>
      <c r="T31" s="82">
        <v>1</v>
      </c>
      <c r="U31" s="124"/>
      <c r="V31" s="73"/>
      <c r="W31" s="83"/>
      <c r="X31" s="82">
        <v>6</v>
      </c>
      <c r="Y31" s="124"/>
      <c r="Z31" s="73"/>
      <c r="AA31" s="83"/>
      <c r="AB31" s="75"/>
      <c r="AC31" s="81">
        <f>IF(G31=0,0,IF($D31="X",Constanten!B$3,1)*(Constanten!B$9+M31*Constanten!B$6+N31*Constanten!B$7+O31*Constanten!B$8)*Constanten!B$2+G31*Constanten!B$4*Constanten!B$2)</f>
        <v>76026</v>
      </c>
      <c r="AD31" s="81">
        <f>IF(H31=0,0,IF($D31="X",Constanten!C$3,1)*(Constanten!C$9+Q31*Constanten!C$6+R31*Constanten!C$7+S31*Constanten!C$8)*Constanten!C$2+H31*Constanten!C$4*Constanten!C$2)</f>
        <v>69275</v>
      </c>
      <c r="AE31" s="81">
        <f>IF(I31=0,0,IF($D31="X",Constanten!D$3,1)*(Constanten!D$9+T31*Constanten!D$5+U31*Constanten!D$6+V31*Constanten!D$7+W31*Constanten!D$8)*Constanten!D$2+I31*Constanten!D$4*Constanten!D$2)</f>
        <v>76575</v>
      </c>
      <c r="AF31" s="20">
        <f>IF(J31=0,0,IF($D31="X",Constanten!E$3,1)*(Constanten!E$9+X31*Constanten!E$5+Y31*Constanten!E$6+Z31*Constanten!E$7+AA31*Constanten!E$8)*Constanten!E$2+J31*Constanten!E$4*Constanten!E$2)</f>
        <v>80470</v>
      </c>
      <c r="AH31" s="130">
        <f>IF(D31="x",0.5*P31*1000,P31*1000)</f>
        <v>4000</v>
      </c>
      <c r="AI31" s="130">
        <f>2500</f>
        <v>2500</v>
      </c>
      <c r="AJ31" s="142">
        <v>0</v>
      </c>
      <c r="AK31" s="84">
        <v>0</v>
      </c>
    </row>
    <row r="32" spans="1:37" x14ac:dyDescent="0.35">
      <c r="A32" s="8" t="s">
        <v>225</v>
      </c>
      <c r="B32" s="9" t="s">
        <v>288</v>
      </c>
      <c r="C32" s="9" t="s">
        <v>84</v>
      </c>
      <c r="D32" s="77"/>
      <c r="E32" s="78">
        <v>41775</v>
      </c>
      <c r="G32" s="79">
        <v>607</v>
      </c>
      <c r="H32" s="79">
        <v>620</v>
      </c>
      <c r="I32" s="79">
        <v>894</v>
      </c>
      <c r="J32" s="107">
        <v>927</v>
      </c>
      <c r="L32" s="82">
        <v>21</v>
      </c>
      <c r="M32" s="115"/>
      <c r="N32" s="73"/>
      <c r="O32" s="83"/>
      <c r="P32" s="121">
        <v>17</v>
      </c>
      <c r="Q32" s="111"/>
      <c r="R32" s="73"/>
      <c r="S32" s="83">
        <v>1</v>
      </c>
      <c r="T32" s="82">
        <v>20</v>
      </c>
      <c r="U32" s="124"/>
      <c r="V32" s="73"/>
      <c r="W32" s="83"/>
      <c r="X32" s="82">
        <v>12</v>
      </c>
      <c r="Y32" s="124"/>
      <c r="Z32" s="73"/>
      <c r="AA32" s="83"/>
      <c r="AB32" s="75"/>
      <c r="AC32" s="81">
        <f>IF(G32=0,0,IF($D32="X",Constanten!B$3,1)*(Constanten!B$9+M32*Constanten!B$6+N32*Constanten!B$7+O32*Constanten!B$8)*Constanten!B$2+G32*Constanten!B$4*Constanten!B$2)</f>
        <v>69311</v>
      </c>
      <c r="AD32" s="81">
        <f>IF(H32=0,0,IF($D32="X",Constanten!C$3,1)*(Constanten!C$9+Q32*Constanten!C$6+R32*Constanten!C$7+S32*Constanten!C$8)*Constanten!C$2+H32*Constanten!C$4*Constanten!C$2)</f>
        <v>82740</v>
      </c>
      <c r="AE32" s="81">
        <f>IF(I32=0,0,IF($D32="X",Constanten!D$3,1)*(Constanten!D$9+T32*Constanten!D$5+U32*Constanten!D$6+V32*Constanten!D$7+W32*Constanten!D$8)*Constanten!D$2+I32*Constanten!D$4*Constanten!D$2)</f>
        <v>120990</v>
      </c>
      <c r="AF32" s="20">
        <f>IF(J32=0,0,IF($D32="X",Constanten!E$3,1)*(Constanten!E$9+X32*Constanten!E$5+Y32*Constanten!E$6+Z32*Constanten!E$7+AA32*Constanten!E$8)*Constanten!E$2+J32*Constanten!E$4*Constanten!E$2)</f>
        <v>115795</v>
      </c>
      <c r="AH32" s="130">
        <f>IF(D32="x",0.5*P32*1000,P32*1000)</f>
        <v>17000</v>
      </c>
      <c r="AI32" s="130">
        <v>0</v>
      </c>
      <c r="AJ32" s="142">
        <v>11700</v>
      </c>
      <c r="AK32" s="84">
        <v>0</v>
      </c>
    </row>
    <row r="33" spans="1:37" x14ac:dyDescent="0.35">
      <c r="A33" s="8" t="s">
        <v>226</v>
      </c>
      <c r="B33" s="9" t="s">
        <v>288</v>
      </c>
      <c r="C33" s="9" t="s">
        <v>85</v>
      </c>
      <c r="D33" s="77"/>
      <c r="E33" s="78">
        <v>41775</v>
      </c>
      <c r="G33" s="79">
        <v>344</v>
      </c>
      <c r="H33" s="79">
        <v>347</v>
      </c>
      <c r="I33" s="79">
        <v>363</v>
      </c>
      <c r="J33" s="107">
        <v>377</v>
      </c>
      <c r="L33" s="82">
        <v>5</v>
      </c>
      <c r="M33" s="115">
        <v>6</v>
      </c>
      <c r="N33" s="73">
        <v>1</v>
      </c>
      <c r="O33" s="83"/>
      <c r="P33" s="121">
        <v>9</v>
      </c>
      <c r="Q33" s="111">
        <v>3</v>
      </c>
      <c r="R33" s="73"/>
      <c r="S33" s="83">
        <v>1</v>
      </c>
      <c r="T33" s="82">
        <v>3</v>
      </c>
      <c r="U33" s="124">
        <v>3</v>
      </c>
      <c r="V33" s="73"/>
      <c r="W33" s="83"/>
      <c r="X33" s="82">
        <v>9</v>
      </c>
      <c r="Y33" s="124">
        <v>4</v>
      </c>
      <c r="Z33" s="73"/>
      <c r="AA33" s="83"/>
      <c r="AB33" s="75"/>
      <c r="AC33" s="81">
        <f>IF(G33=0,0,IF($D33="X",Constanten!B$3,1)*(Constanten!B$9+M33*Constanten!B$6+N33*Constanten!B$7+O33*Constanten!B$8)*Constanten!B$2+G33*Constanten!B$4*Constanten!B$2)</f>
        <v>72112</v>
      </c>
      <c r="AD33" s="81">
        <f>IF(H33=0,0,IF($D33="X",Constanten!C$3,1)*(Constanten!C$9+Q33*Constanten!C$6+R33*Constanten!C$7+S33*Constanten!C$8)*Constanten!C$2+H33*Constanten!C$4*Constanten!C$2)</f>
        <v>67719</v>
      </c>
      <c r="AE33" s="81">
        <f>IF(I33=0,0,IF($D33="X",Constanten!D$3,1)*(Constanten!D$9+T33*Constanten!D$5+U33*Constanten!D$6+V33*Constanten!D$7+W33*Constanten!D$8)*Constanten!D$2+I33*Constanten!D$4*Constanten!D$2)</f>
        <v>64855</v>
      </c>
      <c r="AF33" s="20">
        <f>IF(J33=0,0,IF($D33="X",Constanten!E$3,1)*(Constanten!E$9+X33*Constanten!E$5+Y33*Constanten!E$6+Z33*Constanten!E$7+AA33*Constanten!E$8)*Constanten!E$2+J33*Constanten!E$4*Constanten!E$2)</f>
        <v>74045</v>
      </c>
      <c r="AH33" s="130">
        <f>IF(D33="x",0.5*P33*1000,P33*1000)+2500</f>
        <v>11500</v>
      </c>
      <c r="AI33" s="130">
        <v>0</v>
      </c>
      <c r="AJ33" s="142">
        <v>6240</v>
      </c>
      <c r="AK33" s="84">
        <v>0</v>
      </c>
    </row>
    <row r="34" spans="1:37" x14ac:dyDescent="0.35">
      <c r="A34" s="8" t="s">
        <v>224</v>
      </c>
      <c r="B34" s="9" t="s">
        <v>288</v>
      </c>
      <c r="C34" s="9" t="s">
        <v>86</v>
      </c>
      <c r="D34" s="77"/>
      <c r="E34" s="78">
        <v>41775</v>
      </c>
      <c r="G34" s="79">
        <v>380</v>
      </c>
      <c r="H34" s="79">
        <v>395</v>
      </c>
      <c r="I34" s="79">
        <v>393</v>
      </c>
      <c r="J34" s="107">
        <v>388</v>
      </c>
      <c r="L34" s="82">
        <v>5</v>
      </c>
      <c r="M34" s="115"/>
      <c r="N34" s="73"/>
      <c r="O34" s="83"/>
      <c r="P34" s="121">
        <v>2</v>
      </c>
      <c r="Q34" s="111"/>
      <c r="R34" s="73"/>
      <c r="S34" s="83">
        <v>1</v>
      </c>
      <c r="T34" s="82">
        <v>2</v>
      </c>
      <c r="U34" s="124"/>
      <c r="V34" s="73"/>
      <c r="W34" s="83"/>
      <c r="X34" s="82">
        <v>4</v>
      </c>
      <c r="Y34" s="124"/>
      <c r="Z34" s="73"/>
      <c r="AA34" s="83"/>
      <c r="AB34" s="75"/>
      <c r="AC34" s="81">
        <f>IF(G34=0,0,IF($D34="X",Constanten!B$3,1)*(Constanten!B$9+M34*Constanten!B$6+N34*Constanten!B$7+O34*Constanten!B$8)*Constanten!B$2+G34*Constanten!B$4*Constanten!B$2)</f>
        <v>52740</v>
      </c>
      <c r="AD34" s="81">
        <f>IF(H34=0,0,IF($D34="X",Constanten!C$3,1)*(Constanten!C$9+Q34*Constanten!C$6+R34*Constanten!C$7+S34*Constanten!C$8)*Constanten!C$2+H34*Constanten!C$4*Constanten!C$2)</f>
        <v>65415</v>
      </c>
      <c r="AE34" s="81">
        <f>IF(I34=0,0,IF($D34="X",Constanten!D$3,1)*(Constanten!D$9+T34*Constanten!D$5+U34*Constanten!D$6+V34*Constanten!D$7+W34*Constanten!D$8)*Constanten!D$2+I34*Constanten!D$4*Constanten!D$2)</f>
        <v>60405</v>
      </c>
      <c r="AF34" s="20">
        <f>IF(J34=0,0,IF($D34="X",Constanten!E$3,1)*(Constanten!E$9+X34*Constanten!E$5+Y34*Constanten!E$6+Z34*Constanten!E$7+AA34*Constanten!E$8)*Constanten!E$2+J34*Constanten!E$4*Constanten!E$2)</f>
        <v>61980</v>
      </c>
      <c r="AH34" s="130">
        <f t="shared" ref="AH34:AH39" si="0">IF(D34="x",0.5*P34*1000,P34*1000)</f>
        <v>2000</v>
      </c>
      <c r="AI34" s="130">
        <f>2500</f>
        <v>2500</v>
      </c>
      <c r="AJ34" s="142">
        <v>12920</v>
      </c>
      <c r="AK34" s="84">
        <v>0</v>
      </c>
    </row>
    <row r="35" spans="1:37" x14ac:dyDescent="0.35">
      <c r="A35" s="8" t="s">
        <v>223</v>
      </c>
      <c r="B35" s="9" t="s">
        <v>288</v>
      </c>
      <c r="C35" s="9" t="s">
        <v>87</v>
      </c>
      <c r="D35" s="77"/>
      <c r="E35" s="78">
        <v>41775</v>
      </c>
      <c r="G35" s="79">
        <v>225</v>
      </c>
      <c r="H35" s="79">
        <v>207</v>
      </c>
      <c r="I35" s="79">
        <v>0</v>
      </c>
      <c r="J35" s="107"/>
      <c r="L35" s="82">
        <v>7</v>
      </c>
      <c r="M35" s="115"/>
      <c r="N35" s="73"/>
      <c r="O35" s="83">
        <v>2</v>
      </c>
      <c r="P35" s="121">
        <v>2</v>
      </c>
      <c r="Q35" s="111"/>
      <c r="R35" s="73"/>
      <c r="S35" s="83"/>
      <c r="T35" s="82"/>
      <c r="U35" s="124"/>
      <c r="V35" s="73"/>
      <c r="W35" s="83"/>
      <c r="X35" s="82"/>
      <c r="Y35" s="124"/>
      <c r="Z35" s="73"/>
      <c r="AA35" s="83"/>
      <c r="AB35" s="75"/>
      <c r="AC35" s="81">
        <f>IF(G35=0,0,IF($D35="X",Constanten!B$3,1)*(Constanten!B$9+M35*Constanten!B$6+N35*Constanten!B$7+O35*Constanten!B$8)*Constanten!B$2+G35*Constanten!B$4*Constanten!B$2)</f>
        <v>61425</v>
      </c>
      <c r="AD35" s="81">
        <f>IF(H35=0,0,IF($D35="X",Constanten!C$3,1)*(Constanten!C$9+Q35*Constanten!C$6+R35*Constanten!C$7+S35*Constanten!C$8)*Constanten!C$2+H35*Constanten!C$4*Constanten!C$2)</f>
        <v>40939</v>
      </c>
      <c r="AE35" s="81">
        <f>IF(I35=0,0,IF($D35="X",Constanten!D$3,1)*(Constanten!D$9+T35*Constanten!D$5+U35*Constanten!D$6+V35*Constanten!D$7+W35*Constanten!D$8)*Constanten!D$2+I35*Constanten!D$4*Constanten!D$2)</f>
        <v>0</v>
      </c>
      <c r="AF35" s="20">
        <f>IF(J35=0,0,IF($D35="X",Constanten!E$3,1)*(Constanten!E$9+X35*Constanten!E$5+Y35*Constanten!E$6+Z35*Constanten!E$7+AA35*Constanten!E$8)*Constanten!E$2+J35*Constanten!E$4*Constanten!E$2)</f>
        <v>0</v>
      </c>
      <c r="AH35" s="130">
        <f t="shared" si="0"/>
        <v>2000</v>
      </c>
      <c r="AI35" s="130">
        <v>0</v>
      </c>
      <c r="AJ35" s="142">
        <v>0</v>
      </c>
      <c r="AK35" s="84">
        <v>0</v>
      </c>
    </row>
    <row r="36" spans="1:37" x14ac:dyDescent="0.35">
      <c r="A36" s="8" t="s">
        <v>239</v>
      </c>
      <c r="B36" s="9" t="s">
        <v>88</v>
      </c>
      <c r="C36" s="9" t="s">
        <v>89</v>
      </c>
      <c r="D36" s="77"/>
      <c r="E36" s="78">
        <v>41775</v>
      </c>
      <c r="G36" s="79">
        <f>1342</f>
        <v>1342</v>
      </c>
      <c r="H36" s="79">
        <v>1396</v>
      </c>
      <c r="I36" s="79">
        <v>1459</v>
      </c>
      <c r="J36" s="107">
        <v>1482</v>
      </c>
      <c r="L36" s="82">
        <v>4</v>
      </c>
      <c r="M36" s="115"/>
      <c r="N36" s="73"/>
      <c r="O36" s="83"/>
      <c r="P36" s="121">
        <v>2</v>
      </c>
      <c r="Q36" s="111"/>
      <c r="R36" s="73"/>
      <c r="S36" s="83"/>
      <c r="T36" s="82">
        <v>3</v>
      </c>
      <c r="U36" s="124"/>
      <c r="V36" s="73"/>
      <c r="W36" s="83"/>
      <c r="X36" s="82">
        <v>4</v>
      </c>
      <c r="Y36" s="124"/>
      <c r="Z36" s="73">
        <v>1</v>
      </c>
      <c r="AA36" s="83"/>
      <c r="AB36" s="75"/>
      <c r="AC36" s="81">
        <f>IF(G36=0,0,IF($D36="X",Constanten!B$3,1)*(Constanten!B$9+M36*Constanten!B$6+N36*Constanten!B$7+O36*Constanten!B$8)*Constanten!B$2+G36*Constanten!B$4*Constanten!B$2)</f>
        <v>122966</v>
      </c>
      <c r="AD36" s="81">
        <f>IF(H36=0,0,IF($D36="X",Constanten!C$3,1)*(Constanten!C$9+Q36*Constanten!C$6+R36*Constanten!C$7+S36*Constanten!C$8)*Constanten!C$2+H36*Constanten!C$4*Constanten!C$2)</f>
        <v>132492</v>
      </c>
      <c r="AE36" s="81">
        <f>IF(I36=0,0,IF($D36="X",Constanten!D$3,1)*(Constanten!D$9+T36*Constanten!D$5+U36*Constanten!D$6+V36*Constanten!D$7+W36*Constanten!D$8)*Constanten!D$2+I36*Constanten!D$4*Constanten!D$2)</f>
        <v>152015</v>
      </c>
      <c r="AF36" s="20">
        <f>IF(J36=0,0,IF($D36="X",Constanten!E$3,1)*(Constanten!E$9+X36*Constanten!E$5+Y36*Constanten!E$6+Z36*Constanten!E$7+AA36*Constanten!E$8)*Constanten!E$2+J36*Constanten!E$4*Constanten!E$2)</f>
        <v>166970</v>
      </c>
      <c r="AH36" s="130">
        <f t="shared" si="0"/>
        <v>2000</v>
      </c>
      <c r="AI36" s="130">
        <v>0</v>
      </c>
      <c r="AJ36" s="142">
        <v>0</v>
      </c>
      <c r="AK36" s="84">
        <v>0</v>
      </c>
    </row>
    <row r="37" spans="1:37" x14ac:dyDescent="0.35">
      <c r="A37" s="8" t="s">
        <v>233</v>
      </c>
      <c r="B37" s="9" t="s">
        <v>90</v>
      </c>
      <c r="C37" s="9" t="s">
        <v>91</v>
      </c>
      <c r="D37" s="77"/>
      <c r="E37" s="78">
        <v>41775</v>
      </c>
      <c r="G37" s="79">
        <v>578</v>
      </c>
      <c r="H37" s="79">
        <v>490</v>
      </c>
      <c r="I37" s="79">
        <v>467</v>
      </c>
      <c r="J37" s="107">
        <v>484</v>
      </c>
      <c r="L37" s="82"/>
      <c r="M37" s="115"/>
      <c r="N37" s="73"/>
      <c r="O37" s="83"/>
      <c r="P37" s="121"/>
      <c r="Q37" s="111"/>
      <c r="R37" s="73"/>
      <c r="S37" s="83"/>
      <c r="T37" s="82"/>
      <c r="U37" s="124"/>
      <c r="V37" s="73"/>
      <c r="W37" s="83">
        <v>2</v>
      </c>
      <c r="X37" s="82">
        <v>4</v>
      </c>
      <c r="Y37" s="124"/>
      <c r="Z37" s="73"/>
      <c r="AA37" s="83">
        <v>1</v>
      </c>
      <c r="AB37" s="75"/>
      <c r="AC37" s="81">
        <f>IF(G37=0,0,IF($D37="X",Constanten!B$3,1)*(Constanten!B$9+M37*Constanten!B$6+N37*Constanten!B$7+O37*Constanten!B$8)*Constanten!B$2+G37*Constanten!B$4*Constanten!B$2)</f>
        <v>67194</v>
      </c>
      <c r="AD37" s="81">
        <f>IF(H37=0,0,IF($D37="X",Constanten!C$3,1)*(Constanten!C$9+Q37*Constanten!C$6+R37*Constanten!C$7+S37*Constanten!C$8)*Constanten!C$2+H37*Constanten!C$4*Constanten!C$2)</f>
        <v>62730</v>
      </c>
      <c r="AE37" s="81">
        <f>IF(I37=0,0,IF($D37="X",Constanten!D$3,1)*(Constanten!D$9+T37*Constanten!D$5+U37*Constanten!D$6+V37*Constanten!D$7+W37*Constanten!D$8)*Constanten!D$2+I37*Constanten!D$4*Constanten!D$2)</f>
        <v>84695</v>
      </c>
      <c r="AF37" s="20">
        <f>IF(J37=0,0,IF($D37="X",Constanten!E$3,1)*(Constanten!E$9+X37*Constanten!E$5+Y37*Constanten!E$6+Z37*Constanten!E$7+AA37*Constanten!E$8)*Constanten!E$2+J37*Constanten!E$4*Constanten!E$2)</f>
        <v>80140</v>
      </c>
      <c r="AH37" s="130">
        <f t="shared" si="0"/>
        <v>0</v>
      </c>
      <c r="AI37" s="130">
        <f>5000</f>
        <v>5000</v>
      </c>
      <c r="AJ37" s="142">
        <v>4360</v>
      </c>
      <c r="AK37" s="84">
        <v>0</v>
      </c>
    </row>
    <row r="38" spans="1:37" x14ac:dyDescent="0.35">
      <c r="A38" s="8" t="s">
        <v>236</v>
      </c>
      <c r="B38" s="9" t="s">
        <v>90</v>
      </c>
      <c r="C38" s="9" t="s">
        <v>92</v>
      </c>
      <c r="D38" s="77"/>
      <c r="E38" s="78">
        <v>41775</v>
      </c>
      <c r="G38" s="79">
        <f>1061</f>
        <v>1061</v>
      </c>
      <c r="H38" s="79">
        <v>1046</v>
      </c>
      <c r="I38" s="79">
        <v>1103</v>
      </c>
      <c r="J38" s="107">
        <v>1137</v>
      </c>
      <c r="L38" s="82">
        <v>1</v>
      </c>
      <c r="M38" s="115"/>
      <c r="N38" s="73"/>
      <c r="O38" s="83"/>
      <c r="P38" s="121">
        <v>2</v>
      </c>
      <c r="Q38" s="111"/>
      <c r="R38" s="73"/>
      <c r="S38" s="83"/>
      <c r="T38" s="82">
        <v>6</v>
      </c>
      <c r="U38" s="124"/>
      <c r="V38" s="73"/>
      <c r="W38" s="83">
        <v>1</v>
      </c>
      <c r="X38" s="82">
        <v>2</v>
      </c>
      <c r="Y38" s="124"/>
      <c r="Z38" s="73"/>
      <c r="AA38" s="83"/>
      <c r="AB38" s="75"/>
      <c r="AC38" s="81">
        <f>IF(G38=0,0,IF($D38="X",Constanten!B$3,1)*(Constanten!B$9+M38*Constanten!B$6+N38*Constanten!B$7+O38*Constanten!B$8)*Constanten!B$2+G38*Constanten!B$4*Constanten!B$2)</f>
        <v>102453</v>
      </c>
      <c r="AD38" s="81">
        <f>IF(H38=0,0,IF($D38="X",Constanten!C$3,1)*(Constanten!C$9+Q38*Constanten!C$6+R38*Constanten!C$7+S38*Constanten!C$8)*Constanten!C$2+H38*Constanten!C$4*Constanten!C$2)</f>
        <v>105542</v>
      </c>
      <c r="AE38" s="81">
        <f>IF(I38=0,0,IF($D38="X",Constanten!D$3,1)*(Constanten!D$9+T38*Constanten!D$5+U38*Constanten!D$6+V38*Constanten!D$7+W38*Constanten!D$8)*Constanten!D$2+I38*Constanten!D$4*Constanten!D$2)</f>
        <v>134755</v>
      </c>
      <c r="AF38" s="20">
        <f>IF(J38=0,0,IF($D38="X",Constanten!E$3,1)*(Constanten!E$9+X38*Constanten!E$5+Y38*Constanten!E$6+Z38*Constanten!E$7+AA38*Constanten!E$8)*Constanten!E$2+J38*Constanten!E$4*Constanten!E$2)</f>
        <v>123645</v>
      </c>
      <c r="AH38" s="130">
        <f t="shared" si="0"/>
        <v>2000</v>
      </c>
      <c r="AI38" s="130">
        <v>0</v>
      </c>
      <c r="AJ38" s="142">
        <v>3510</v>
      </c>
      <c r="AK38" s="84">
        <v>0</v>
      </c>
    </row>
    <row r="39" spans="1:37" x14ac:dyDescent="0.35">
      <c r="A39" s="8" t="s">
        <v>232</v>
      </c>
      <c r="B39" s="9" t="s">
        <v>90</v>
      </c>
      <c r="C39" s="9" t="s">
        <v>93</v>
      </c>
      <c r="D39" s="77"/>
      <c r="E39" s="78">
        <v>41775</v>
      </c>
      <c r="G39" s="79">
        <v>80</v>
      </c>
      <c r="H39" s="79">
        <v>91</v>
      </c>
      <c r="I39" s="79">
        <v>98</v>
      </c>
      <c r="J39" s="107">
        <v>155</v>
      </c>
      <c r="L39" s="82"/>
      <c r="M39" s="115"/>
      <c r="N39" s="73"/>
      <c r="O39" s="83"/>
      <c r="P39" s="121">
        <v>2</v>
      </c>
      <c r="Q39" s="111"/>
      <c r="R39" s="73"/>
      <c r="S39" s="83"/>
      <c r="T39" s="82">
        <v>3</v>
      </c>
      <c r="U39" s="124"/>
      <c r="V39" s="73"/>
      <c r="W39" s="83"/>
      <c r="X39" s="82">
        <v>2</v>
      </c>
      <c r="Y39" s="124"/>
      <c r="Z39" s="73"/>
      <c r="AA39" s="83"/>
      <c r="AB39" s="75"/>
      <c r="AC39" s="81">
        <f>IF(G39=0,0,IF($D39="X",Constanten!B$3,1)*(Constanten!B$9+M39*Constanten!B$6+N39*Constanten!B$7+O39*Constanten!B$8)*Constanten!B$2+G39*Constanten!B$4*Constanten!B$2)</f>
        <v>30840</v>
      </c>
      <c r="AD39" s="81">
        <f>IF(H39=0,0,IF($D39="X",Constanten!C$3,1)*(Constanten!C$9+Q39*Constanten!C$6+R39*Constanten!C$7+S39*Constanten!C$8)*Constanten!C$2+H39*Constanten!C$4*Constanten!C$2)</f>
        <v>32007</v>
      </c>
      <c r="AE39" s="81">
        <f>IF(I39=0,0,IF($D39="X",Constanten!D$3,1)*(Constanten!D$9+T39*Constanten!D$5+U39*Constanten!D$6+V39*Constanten!D$7+W39*Constanten!D$8)*Constanten!D$2+I39*Constanten!D$4*Constanten!D$2)</f>
        <v>36330</v>
      </c>
      <c r="AF39" s="20">
        <f>IF(J39=0,0,IF($D39="X",Constanten!E$3,1)*(Constanten!E$9+X39*Constanten!E$5+Y39*Constanten!E$6+Z39*Constanten!E$7+AA39*Constanten!E$8)*Constanten!E$2+J39*Constanten!E$4*Constanten!E$2)</f>
        <v>40175</v>
      </c>
      <c r="AH39" s="130">
        <f t="shared" si="0"/>
        <v>2000</v>
      </c>
      <c r="AI39" s="130">
        <v>0</v>
      </c>
      <c r="AJ39" s="142">
        <v>0</v>
      </c>
      <c r="AK39" s="84">
        <v>0</v>
      </c>
    </row>
    <row r="40" spans="1:37" x14ac:dyDescent="0.35">
      <c r="A40" s="8" t="s">
        <v>231</v>
      </c>
      <c r="B40" s="9" t="s">
        <v>90</v>
      </c>
      <c r="C40" s="9" t="s">
        <v>94</v>
      </c>
      <c r="D40" s="77"/>
      <c r="E40" s="78">
        <v>41775</v>
      </c>
      <c r="G40" s="79">
        <f>663</f>
        <v>663</v>
      </c>
      <c r="H40" s="79">
        <v>666</v>
      </c>
      <c r="I40" s="79">
        <v>644</v>
      </c>
      <c r="J40" s="107">
        <v>625</v>
      </c>
      <c r="L40" s="82">
        <v>5</v>
      </c>
      <c r="M40" s="115"/>
      <c r="N40" s="73">
        <v>1</v>
      </c>
      <c r="O40" s="83"/>
      <c r="P40" s="121">
        <v>2</v>
      </c>
      <c r="Q40" s="111">
        <v>1</v>
      </c>
      <c r="R40" s="73"/>
      <c r="S40" s="83"/>
      <c r="T40" s="82">
        <v>2</v>
      </c>
      <c r="U40" s="124"/>
      <c r="V40" s="73"/>
      <c r="W40" s="83"/>
      <c r="X40" s="82">
        <v>2</v>
      </c>
      <c r="Y40" s="124"/>
      <c r="Z40" s="73"/>
      <c r="AA40" s="83"/>
      <c r="AB40" s="75"/>
      <c r="AC40" s="81">
        <f>IF(G40=0,0,IF($D40="X",Constanten!B$3,1)*(Constanten!B$9+M40*Constanten!B$6+N40*Constanten!B$7+O40*Constanten!B$8)*Constanten!B$2+G40*Constanten!B$4*Constanten!B$2)</f>
        <v>83399</v>
      </c>
      <c r="AD40" s="81">
        <f>IF(H40=0,0,IF($D40="X",Constanten!C$3,1)*(Constanten!C$9+Q40*Constanten!C$6+R40*Constanten!C$7+S40*Constanten!C$8)*Constanten!C$2+H40*Constanten!C$4*Constanten!C$2)</f>
        <v>78282</v>
      </c>
      <c r="AE40" s="81">
        <f>IF(I40=0,0,IF($D40="X",Constanten!D$3,1)*(Constanten!D$9+T40*Constanten!D$5+U40*Constanten!D$6+V40*Constanten!D$7+W40*Constanten!D$8)*Constanten!D$2+I40*Constanten!D$4*Constanten!D$2)</f>
        <v>81740</v>
      </c>
      <c r="AF40" s="20">
        <f>IF(J40=0,0,IF($D40="X",Constanten!E$3,1)*(Constanten!E$9+X40*Constanten!E$5+Y40*Constanten!E$6+Z40*Constanten!E$7+AA40*Constanten!E$8)*Constanten!E$2+J40*Constanten!E$4*Constanten!E$2)</f>
        <v>80125</v>
      </c>
      <c r="AH40" s="130">
        <f>IF(D40="x",0.5*P40*1000,P40*1000)+5000</f>
        <v>7000</v>
      </c>
      <c r="AI40" s="130">
        <v>0</v>
      </c>
      <c r="AJ40" s="142">
        <v>0</v>
      </c>
      <c r="AK40" s="84">
        <v>0</v>
      </c>
    </row>
    <row r="41" spans="1:37" x14ac:dyDescent="0.35">
      <c r="A41" s="8" t="s">
        <v>237</v>
      </c>
      <c r="B41" s="9" t="s">
        <v>90</v>
      </c>
      <c r="C41" s="9" t="s">
        <v>95</v>
      </c>
      <c r="D41" s="77"/>
      <c r="E41" s="78">
        <v>41775</v>
      </c>
      <c r="G41" s="79">
        <v>238</v>
      </c>
      <c r="H41" s="79">
        <v>245</v>
      </c>
      <c r="I41" s="79">
        <v>252</v>
      </c>
      <c r="J41" s="107">
        <v>251</v>
      </c>
      <c r="L41" s="82">
        <v>10</v>
      </c>
      <c r="M41" s="115"/>
      <c r="N41" s="73"/>
      <c r="O41" s="83"/>
      <c r="P41" s="121">
        <v>1</v>
      </c>
      <c r="Q41" s="111"/>
      <c r="R41" s="73"/>
      <c r="S41" s="83"/>
      <c r="T41" s="82">
        <v>2</v>
      </c>
      <c r="U41" s="124"/>
      <c r="V41" s="73"/>
      <c r="W41" s="83"/>
      <c r="X41" s="82">
        <v>1</v>
      </c>
      <c r="Y41" s="124"/>
      <c r="Z41" s="73"/>
      <c r="AA41" s="83"/>
      <c r="AB41" s="75"/>
      <c r="AC41" s="81">
        <f>IF(G41=0,0,IF($D41="X",Constanten!B$3,1)*(Constanten!B$9+M41*Constanten!B$6+N41*Constanten!B$7+O41*Constanten!B$8)*Constanten!B$2+G41*Constanten!B$4*Constanten!B$2)</f>
        <v>42374</v>
      </c>
      <c r="AD41" s="81">
        <f>IF(H41=0,0,IF($D41="X",Constanten!C$3,1)*(Constanten!C$9+Q41*Constanten!C$6+R41*Constanten!C$7+S41*Constanten!C$8)*Constanten!C$2+H41*Constanten!C$4*Constanten!C$2)</f>
        <v>43865</v>
      </c>
      <c r="AE41" s="81">
        <f>IF(I41=0,0,IF($D41="X",Constanten!D$3,1)*(Constanten!D$9+T41*Constanten!D$5+U41*Constanten!D$6+V41*Constanten!D$7+W41*Constanten!D$8)*Constanten!D$2+I41*Constanten!D$4*Constanten!D$2)</f>
        <v>48420</v>
      </c>
      <c r="AF41" s="20">
        <f>IF(J41=0,0,IF($D41="X",Constanten!E$3,1)*(Constanten!E$9+X41*Constanten!E$5+Y41*Constanten!E$6+Z41*Constanten!E$7+AA41*Constanten!E$8)*Constanten!E$2+J41*Constanten!E$4*Constanten!E$2)</f>
        <v>47335</v>
      </c>
      <c r="AH41" s="130">
        <f>IF(D41="x",0.5*P41*1000,P41*1000)</f>
        <v>1000</v>
      </c>
      <c r="AI41" s="130">
        <v>0</v>
      </c>
      <c r="AJ41" s="142">
        <v>0</v>
      </c>
      <c r="AK41" s="84">
        <v>0</v>
      </c>
    </row>
    <row r="42" spans="1:37" x14ac:dyDescent="0.35">
      <c r="A42" s="8" t="s">
        <v>234</v>
      </c>
      <c r="B42" s="9" t="s">
        <v>90</v>
      </c>
      <c r="C42" s="9" t="s">
        <v>96</v>
      </c>
      <c r="D42" s="77"/>
      <c r="E42" s="78">
        <v>41775</v>
      </c>
      <c r="G42" s="79">
        <v>275</v>
      </c>
      <c r="H42" s="79">
        <v>284</v>
      </c>
      <c r="I42" s="79">
        <v>331</v>
      </c>
      <c r="J42" s="107">
        <v>389</v>
      </c>
      <c r="L42" s="82">
        <v>6</v>
      </c>
      <c r="M42" s="115"/>
      <c r="N42" s="73"/>
      <c r="O42" s="83"/>
      <c r="P42" s="121">
        <v>1</v>
      </c>
      <c r="Q42" s="111">
        <v>2</v>
      </c>
      <c r="R42" s="73">
        <v>1</v>
      </c>
      <c r="S42" s="83"/>
      <c r="T42" s="82">
        <v>7</v>
      </c>
      <c r="U42" s="124">
        <v>2</v>
      </c>
      <c r="V42" s="73"/>
      <c r="W42" s="83">
        <v>1</v>
      </c>
      <c r="X42" s="82">
        <v>9</v>
      </c>
      <c r="Y42" s="124">
        <v>3</v>
      </c>
      <c r="Z42" s="73"/>
      <c r="AA42" s="83"/>
      <c r="AB42" s="75"/>
      <c r="AC42" s="81">
        <f>IF(G42=0,0,IF($D42="X",Constanten!B$3,1)*(Constanten!B$9+M42*Constanten!B$6+N42*Constanten!B$7+O42*Constanten!B$8)*Constanten!B$2+G42*Constanten!B$4*Constanten!B$2)</f>
        <v>45075</v>
      </c>
      <c r="AD42" s="81">
        <f>IF(H42=0,0,IF($D42="X",Constanten!C$3,1)*(Constanten!C$9+Q42*Constanten!C$6+R42*Constanten!C$7+S42*Constanten!C$8)*Constanten!C$2+H42*Constanten!C$4*Constanten!C$2)</f>
        <v>60868</v>
      </c>
      <c r="AE42" s="81">
        <f>IF(I42=0,0,IF($D42="X",Constanten!D$3,1)*(Constanten!D$9+T42*Constanten!D$5+U42*Constanten!D$6+V42*Constanten!D$7+W42*Constanten!D$8)*Constanten!D$2+I42*Constanten!D$4*Constanten!D$2)</f>
        <v>74135</v>
      </c>
      <c r="AF42" s="20">
        <f>IF(J42=0,0,IF($D42="X",Constanten!E$3,1)*(Constanten!E$9+X42*Constanten!E$5+Y42*Constanten!E$6+Z42*Constanten!E$7+AA42*Constanten!E$8)*Constanten!E$2+J42*Constanten!E$4*Constanten!E$2)</f>
        <v>73065</v>
      </c>
      <c r="AH42" s="130">
        <f>IF(D42="x",0.5*P42*1000,P42*1000)+2500</f>
        <v>3500</v>
      </c>
      <c r="AI42" s="130">
        <v>0</v>
      </c>
      <c r="AJ42" s="142">
        <v>0</v>
      </c>
      <c r="AK42" s="84">
        <v>0</v>
      </c>
    </row>
    <row r="43" spans="1:37" x14ac:dyDescent="0.35">
      <c r="A43" s="8" t="s">
        <v>235</v>
      </c>
      <c r="B43" s="9" t="s">
        <v>90</v>
      </c>
      <c r="C43" s="9" t="s">
        <v>96</v>
      </c>
      <c r="D43" s="77"/>
      <c r="E43" s="78">
        <v>41775</v>
      </c>
      <c r="G43" s="79">
        <v>115</v>
      </c>
      <c r="H43" s="79">
        <v>0</v>
      </c>
      <c r="I43" s="79">
        <v>0</v>
      </c>
      <c r="J43" s="107"/>
      <c r="L43" s="82"/>
      <c r="M43" s="115"/>
      <c r="N43" s="73"/>
      <c r="O43" s="83"/>
      <c r="P43" s="121"/>
      <c r="Q43" s="111"/>
      <c r="R43" s="73"/>
      <c r="S43" s="83"/>
      <c r="T43" s="82"/>
      <c r="U43" s="124"/>
      <c r="V43" s="73"/>
      <c r="W43" s="83"/>
      <c r="X43" s="82"/>
      <c r="Y43" s="124"/>
      <c r="Z43" s="73"/>
      <c r="AA43" s="83"/>
      <c r="AB43" s="75"/>
      <c r="AC43" s="81">
        <f>IF(G43=0,0,IF($D43="X",Constanten!B$3,1)*(Constanten!B$9+M43*Constanten!B$6+N43*Constanten!B$7+O43*Constanten!B$8)*Constanten!B$2+G43*Constanten!B$4*Constanten!B$2)</f>
        <v>33395</v>
      </c>
      <c r="AD43" s="81">
        <f>IF(H43=0,0,IF($D43="X",Constanten!C$3,1)*(Constanten!C$9+Q43*Constanten!C$6+R43*Constanten!C$7+S43*Constanten!C$8)*Constanten!C$2+H43*Constanten!C$4*Constanten!C$2)</f>
        <v>0</v>
      </c>
      <c r="AE43" s="81">
        <f>IF(I43=0,0,IF($D43="X",Constanten!D$3,1)*(Constanten!D$9+T43*Constanten!D$5+U43*Constanten!D$6+V43*Constanten!D$7+W43*Constanten!D$8)*Constanten!D$2+I43*Constanten!D$4*Constanten!D$2)</f>
        <v>0</v>
      </c>
      <c r="AF43" s="20">
        <f>IF(J43=0,0,IF($D43="X",Constanten!E$3,1)*(Constanten!E$9+X43*Constanten!E$5+Y43*Constanten!E$6+Z43*Constanten!E$7+AA43*Constanten!E$8)*Constanten!E$2+J43*Constanten!E$4*Constanten!E$2)</f>
        <v>0</v>
      </c>
      <c r="AH43" s="130">
        <f>IF(D43="x",0.5*P43*1000,P43*1000)</f>
        <v>0</v>
      </c>
      <c r="AI43" s="130">
        <v>0</v>
      </c>
      <c r="AJ43" s="142">
        <v>0</v>
      </c>
      <c r="AK43" s="84">
        <v>0</v>
      </c>
    </row>
    <row r="44" spans="1:37" x14ac:dyDescent="0.35">
      <c r="A44" s="8" t="s">
        <v>238</v>
      </c>
      <c r="B44" s="9" t="s">
        <v>90</v>
      </c>
      <c r="C44" s="9" t="s">
        <v>97</v>
      </c>
      <c r="D44" s="77"/>
      <c r="E44" s="78">
        <v>41775</v>
      </c>
      <c r="G44" s="79">
        <v>131</v>
      </c>
      <c r="H44" s="79">
        <v>151</v>
      </c>
      <c r="I44" s="79">
        <v>139</v>
      </c>
      <c r="J44" s="107">
        <v>139</v>
      </c>
      <c r="L44" s="82">
        <v>5</v>
      </c>
      <c r="M44" s="115"/>
      <c r="N44" s="73"/>
      <c r="O44" s="83"/>
      <c r="P44" s="121">
        <v>5</v>
      </c>
      <c r="Q44" s="111"/>
      <c r="R44" s="73"/>
      <c r="S44" s="83"/>
      <c r="T44" s="82">
        <v>1</v>
      </c>
      <c r="U44" s="124"/>
      <c r="V44" s="73"/>
      <c r="W44" s="83"/>
      <c r="X44" s="82">
        <v>3</v>
      </c>
      <c r="Y44" s="124"/>
      <c r="Z44" s="73"/>
      <c r="AA44" s="83"/>
      <c r="AB44" s="75"/>
      <c r="AC44" s="81">
        <f>IF(G44=0,0,IF($D44="X",Constanten!B$3,1)*(Constanten!B$9+M44*Constanten!B$6+N44*Constanten!B$7+O44*Constanten!B$8)*Constanten!B$2+G44*Constanten!B$4*Constanten!B$2)</f>
        <v>34563</v>
      </c>
      <c r="AD44" s="81">
        <f>IF(H44=0,0,IF($D44="X",Constanten!C$3,1)*(Constanten!C$9+Q44*Constanten!C$6+R44*Constanten!C$7+S44*Constanten!C$8)*Constanten!C$2+H44*Constanten!C$4*Constanten!C$2)</f>
        <v>36627</v>
      </c>
      <c r="AE44" s="81">
        <f>IF(I44=0,0,IF($D44="X",Constanten!D$3,1)*(Constanten!D$9+T44*Constanten!D$5+U44*Constanten!D$6+V44*Constanten!D$7+W44*Constanten!D$8)*Constanten!D$2+I44*Constanten!D$4*Constanten!D$2)</f>
        <v>37815</v>
      </c>
      <c r="AF44" s="20">
        <f>IF(J44=0,0,IF($D44="X",Constanten!E$3,1)*(Constanten!E$9+X44*Constanten!E$5+Y44*Constanten!E$6+Z44*Constanten!E$7+AA44*Constanten!E$8)*Constanten!E$2+J44*Constanten!E$4*Constanten!E$2)</f>
        <v>39815</v>
      </c>
      <c r="AH44" s="130">
        <f>IF(D44="x",0.5*P44*1000,P44*1000)</f>
        <v>5000</v>
      </c>
      <c r="AI44" s="130">
        <v>0</v>
      </c>
      <c r="AJ44" s="142">
        <v>0</v>
      </c>
      <c r="AK44" s="84">
        <v>0</v>
      </c>
    </row>
    <row r="45" spans="1:37" x14ac:dyDescent="0.35">
      <c r="A45" s="8" t="s">
        <v>180</v>
      </c>
      <c r="B45" s="9" t="s">
        <v>98</v>
      </c>
      <c r="C45" s="9" t="s">
        <v>99</v>
      </c>
      <c r="D45" s="77"/>
      <c r="E45" s="78">
        <v>41775</v>
      </c>
      <c r="G45" s="79">
        <v>1109</v>
      </c>
      <c r="H45" s="79">
        <v>1136</v>
      </c>
      <c r="I45" s="79">
        <v>1113</v>
      </c>
      <c r="J45" s="107">
        <v>1107</v>
      </c>
      <c r="L45" s="82">
        <v>4</v>
      </c>
      <c r="M45" s="115">
        <v>1</v>
      </c>
      <c r="N45" s="73"/>
      <c r="O45" s="83"/>
      <c r="P45" s="121">
        <v>1</v>
      </c>
      <c r="Q45" s="111"/>
      <c r="R45" s="73"/>
      <c r="S45" s="83"/>
      <c r="T45" s="82">
        <v>1</v>
      </c>
      <c r="U45" s="124"/>
      <c r="V45" s="73"/>
      <c r="W45" s="83"/>
      <c r="X45" s="82">
        <v>1</v>
      </c>
      <c r="Y45" s="124"/>
      <c r="Z45" s="73"/>
      <c r="AA45" s="83"/>
      <c r="AB45" s="75"/>
      <c r="AC45" s="81">
        <f>IF(G45=0,0,IF($D45="X",Constanten!B$3,1)*(Constanten!B$9+M45*Constanten!B$6+N45*Constanten!B$7+O45*Constanten!B$8)*Constanten!B$2+G45*Constanten!B$4*Constanten!B$2)</f>
        <v>107957</v>
      </c>
      <c r="AD45" s="81">
        <f>IF(H45=0,0,IF($D45="X",Constanten!C$3,1)*(Constanten!C$9+Q45*Constanten!C$6+R45*Constanten!C$7+S45*Constanten!C$8)*Constanten!C$2+H45*Constanten!C$4*Constanten!C$2)</f>
        <v>112472</v>
      </c>
      <c r="AE45" s="81">
        <f>IF(I45=0,0,IF($D45="X",Constanten!D$3,1)*(Constanten!D$9+T45*Constanten!D$5+U45*Constanten!D$6+V45*Constanten!D$7+W45*Constanten!D$8)*Constanten!D$2+I45*Constanten!D$4*Constanten!D$2)</f>
        <v>120605</v>
      </c>
      <c r="AF45" s="20">
        <f>IF(J45=0,0,IF($D45="X",Constanten!E$3,1)*(Constanten!E$9+X45*Constanten!E$5+Y45*Constanten!E$6+Z45*Constanten!E$7+AA45*Constanten!E$8)*Constanten!E$2+J45*Constanten!E$4*Constanten!E$2)</f>
        <v>120095</v>
      </c>
      <c r="AH45" s="130">
        <f>IF(D45="x",0.5*P45*1000,P45*1000)</f>
        <v>1000</v>
      </c>
      <c r="AI45" s="130">
        <v>0</v>
      </c>
      <c r="AJ45" s="142">
        <v>0</v>
      </c>
      <c r="AK45" s="84">
        <v>0</v>
      </c>
    </row>
    <row r="46" spans="1:37" x14ac:dyDescent="0.35">
      <c r="A46" s="8" t="s">
        <v>170</v>
      </c>
      <c r="B46" s="9" t="s">
        <v>271</v>
      </c>
      <c r="C46" s="9"/>
      <c r="D46" s="77"/>
      <c r="E46" s="78">
        <v>20151</v>
      </c>
      <c r="G46" s="79">
        <v>724</v>
      </c>
      <c r="H46" s="79">
        <v>663</v>
      </c>
      <c r="I46" s="79">
        <v>651</v>
      </c>
      <c r="J46" s="107">
        <v>0</v>
      </c>
      <c r="L46" s="82">
        <v>1</v>
      </c>
      <c r="M46" s="115">
        <v>2</v>
      </c>
      <c r="N46" s="73"/>
      <c r="O46" s="83"/>
      <c r="P46" s="121">
        <v>2</v>
      </c>
      <c r="Q46" s="111">
        <v>3</v>
      </c>
      <c r="R46" s="73"/>
      <c r="S46" s="83"/>
      <c r="T46" s="82">
        <v>1</v>
      </c>
      <c r="U46" s="124"/>
      <c r="V46" s="73"/>
      <c r="W46" s="83"/>
      <c r="X46" s="82"/>
      <c r="Y46" s="124"/>
      <c r="Z46" s="73"/>
      <c r="AA46" s="83"/>
      <c r="AB46" s="75"/>
      <c r="AC46" s="81">
        <f>IF(G46=0,0,IF($D46="X",Constanten!B$3,1)*(Constanten!B$9+M46*Constanten!B$6+N46*Constanten!B$7+O46*Constanten!B$8)*Constanten!B$2+G46*Constanten!B$4*Constanten!B$2)</f>
        <v>81852</v>
      </c>
      <c r="AD46" s="81">
        <f>IF(H46=0,0,IF($D46="X",Constanten!C$3,1)*(Constanten!C$9+Q46*Constanten!C$6+R46*Constanten!C$7+S46*Constanten!C$8)*Constanten!C$2+H46*Constanten!C$4*Constanten!C$2)</f>
        <v>82051</v>
      </c>
      <c r="AE46" s="81">
        <f>IF(I46=0,0,IF($D46="X",Constanten!D$3,1)*(Constanten!D$9+T46*Constanten!D$5+U46*Constanten!D$6+V46*Constanten!D$7+W46*Constanten!D$8)*Constanten!D$2+I46*Constanten!D$4*Constanten!D$2)</f>
        <v>81335</v>
      </c>
      <c r="AF46" s="20">
        <f>IF(J46=0,0,IF($D46="X",Constanten!E$3,1)*(Constanten!E$9+X46*Constanten!E$5+Y46*Constanten!E$6+Z46*Constanten!E$7+AA46*Constanten!E$8)*Constanten!E$2+J46*Constanten!E$4*Constanten!E$2)</f>
        <v>0</v>
      </c>
      <c r="AH46" s="130">
        <f>IF(D46="x",0.5*P46*1000,P46*1000)</f>
        <v>2000</v>
      </c>
      <c r="AI46" s="130">
        <v>0</v>
      </c>
      <c r="AJ46" s="142">
        <v>0</v>
      </c>
      <c r="AK46" s="84">
        <v>0</v>
      </c>
    </row>
    <row r="47" spans="1:37" x14ac:dyDescent="0.35">
      <c r="A47" s="8" t="s">
        <v>171</v>
      </c>
      <c r="B47" s="9" t="s">
        <v>271</v>
      </c>
      <c r="C47" s="9" t="s">
        <v>262</v>
      </c>
      <c r="D47" s="77"/>
      <c r="E47" s="78">
        <v>20151</v>
      </c>
      <c r="G47" s="79">
        <v>296</v>
      </c>
      <c r="H47" s="79">
        <v>241</v>
      </c>
      <c r="I47" s="79">
        <v>213</v>
      </c>
      <c r="J47" s="107">
        <v>206</v>
      </c>
      <c r="L47" s="82">
        <v>3</v>
      </c>
      <c r="M47" s="115"/>
      <c r="N47" s="73">
        <v>1</v>
      </c>
      <c r="O47" s="83"/>
      <c r="P47" s="121">
        <v>2</v>
      </c>
      <c r="Q47" s="111"/>
      <c r="R47" s="73"/>
      <c r="S47" s="83"/>
      <c r="T47" s="82"/>
      <c r="U47" s="124"/>
      <c r="V47" s="73"/>
      <c r="W47" s="83"/>
      <c r="X47" s="82">
        <v>2</v>
      </c>
      <c r="Y47" s="124"/>
      <c r="Z47" s="73">
        <v>1</v>
      </c>
      <c r="AA47" s="83"/>
      <c r="AB47" s="75"/>
      <c r="AC47" s="81">
        <f>IF(G47=0,0,IF($D47="X",Constanten!B$3,1)*(Constanten!B$9+M47*Constanten!B$6+N47*Constanten!B$7+O47*Constanten!B$8)*Constanten!B$2+G47*Constanten!B$4*Constanten!B$2)</f>
        <v>56608</v>
      </c>
      <c r="AD47" s="81">
        <f>IF(H47=0,0,IF($D47="X",Constanten!C$3,1)*(Constanten!C$9+Q47*Constanten!C$6+R47*Constanten!C$7+S47*Constanten!C$8)*Constanten!C$2+H47*Constanten!C$4*Constanten!C$2)</f>
        <v>43557</v>
      </c>
      <c r="AE47" s="81">
        <f>IF(I47=0,0,IF($D47="X",Constanten!D$3,1)*(Constanten!D$9+T47*Constanten!D$5+U47*Constanten!D$6+V47*Constanten!D$7+W47*Constanten!D$8)*Constanten!D$2+I47*Constanten!D$4*Constanten!D$2)</f>
        <v>43105</v>
      </c>
      <c r="AF47" s="20">
        <f>IF(J47=0,0,IF($D47="X",Constanten!E$3,1)*(Constanten!E$9+X47*Constanten!E$5+Y47*Constanten!E$6+Z47*Constanten!E$7+AA47*Constanten!E$8)*Constanten!E$2+J47*Constanten!E$4*Constanten!E$2)</f>
        <v>56510</v>
      </c>
      <c r="AH47" s="130">
        <f>IF(D47="x",0.5*P47*1000,P47*1000)+5000</f>
        <v>7000</v>
      </c>
      <c r="AI47" s="130">
        <v>0</v>
      </c>
      <c r="AJ47" s="142">
        <v>1960</v>
      </c>
      <c r="AK47" s="84">
        <v>0</v>
      </c>
    </row>
    <row r="48" spans="1:37" x14ac:dyDescent="0.35">
      <c r="A48" s="8" t="s">
        <v>169</v>
      </c>
      <c r="B48" s="9" t="s">
        <v>272</v>
      </c>
      <c r="C48" s="9" t="s">
        <v>261</v>
      </c>
      <c r="D48" s="77"/>
      <c r="E48" s="78">
        <v>20151</v>
      </c>
      <c r="G48" s="79">
        <f>407</f>
        <v>407</v>
      </c>
      <c r="H48" s="79">
        <v>406</v>
      </c>
      <c r="I48" s="79">
        <v>401</v>
      </c>
      <c r="J48" s="107">
        <v>399</v>
      </c>
      <c r="L48" s="82"/>
      <c r="M48" s="115">
        <v>1</v>
      </c>
      <c r="N48" s="73"/>
      <c r="O48" s="83"/>
      <c r="P48" s="121">
        <v>1</v>
      </c>
      <c r="Q48" s="111"/>
      <c r="R48" s="73"/>
      <c r="S48" s="83">
        <v>1</v>
      </c>
      <c r="T48" s="82">
        <v>2</v>
      </c>
      <c r="U48" s="124">
        <v>1</v>
      </c>
      <c r="V48" s="73"/>
      <c r="W48" s="83"/>
      <c r="X48" s="82"/>
      <c r="Y48" s="124">
        <v>1</v>
      </c>
      <c r="Z48" s="73"/>
      <c r="AA48" s="83"/>
      <c r="AB48" s="75"/>
      <c r="AC48" s="81">
        <f>IF(G48=0,0,IF($D48="X",Constanten!B$3,1)*(Constanten!B$9+M48*Constanten!B$6+N48*Constanten!B$7+O48*Constanten!B$8)*Constanten!B$2+G48*Constanten!B$4*Constanten!B$2)</f>
        <v>56711</v>
      </c>
      <c r="AD48" s="81">
        <f>IF(H48=0,0,IF($D48="X",Constanten!C$3,1)*(Constanten!C$9+Q48*Constanten!C$6+R48*Constanten!C$7+S48*Constanten!C$8)*Constanten!C$2+H48*Constanten!C$4*Constanten!C$2)</f>
        <v>66262</v>
      </c>
      <c r="AE48" s="81">
        <f>IF(I48=0,0,IF($D48="X",Constanten!D$3,1)*(Constanten!D$9+T48*Constanten!D$5+U48*Constanten!D$6+V48*Constanten!D$7+W48*Constanten!D$8)*Constanten!D$2+I48*Constanten!D$4*Constanten!D$2)</f>
        <v>63085</v>
      </c>
      <c r="AF48" s="20">
        <f>IF(J48=0,0,IF($D48="X",Constanten!E$3,1)*(Constanten!E$9+X48*Constanten!E$5+Y48*Constanten!E$6+Z48*Constanten!E$7+AA48*Constanten!E$8)*Constanten!E$2+J48*Constanten!E$4*Constanten!E$2)</f>
        <v>60915</v>
      </c>
      <c r="AH48" s="130">
        <f>IF(D48="x",0.5*P48*1000,P48*1000)+2500</f>
        <v>3500</v>
      </c>
      <c r="AI48" s="130">
        <v>0</v>
      </c>
      <c r="AJ48" s="142">
        <v>4080</v>
      </c>
      <c r="AK48" s="84">
        <v>0</v>
      </c>
    </row>
    <row r="49" spans="1:37" x14ac:dyDescent="0.35">
      <c r="A49" s="8" t="s">
        <v>166</v>
      </c>
      <c r="B49" s="9" t="s">
        <v>273</v>
      </c>
      <c r="C49" s="9" t="s">
        <v>263</v>
      </c>
      <c r="D49" s="77"/>
      <c r="E49" s="78">
        <v>20151</v>
      </c>
      <c r="G49" s="79">
        <v>637</v>
      </c>
      <c r="H49" s="79">
        <v>486</v>
      </c>
      <c r="I49" s="79">
        <v>432</v>
      </c>
      <c r="J49" s="107">
        <v>326</v>
      </c>
      <c r="L49" s="82"/>
      <c r="M49" s="115"/>
      <c r="N49" s="73"/>
      <c r="O49" s="83"/>
      <c r="P49" s="121">
        <v>3</v>
      </c>
      <c r="Q49" s="111"/>
      <c r="R49" s="73"/>
      <c r="S49" s="83">
        <v>1</v>
      </c>
      <c r="T49" s="82">
        <v>3</v>
      </c>
      <c r="U49" s="124"/>
      <c r="V49" s="73"/>
      <c r="W49" s="83"/>
      <c r="X49" s="82"/>
      <c r="Y49" s="124"/>
      <c r="Z49" s="73">
        <v>1</v>
      </c>
      <c r="AA49" s="83"/>
      <c r="AB49" s="75"/>
      <c r="AC49" s="81">
        <f>IF(G49=0,0,IF($D49="X",Constanten!B$3,1)*(Constanten!B$9+M49*Constanten!B$6+N49*Constanten!B$7+O49*Constanten!B$8)*Constanten!B$2+G49*Constanten!B$4*Constanten!B$2)</f>
        <v>71501</v>
      </c>
      <c r="AD49" s="81">
        <f>IF(H49=0,0,IF($D49="X",Constanten!C$3,1)*(Constanten!C$9+Q49*Constanten!C$6+R49*Constanten!C$7+S49*Constanten!C$8)*Constanten!C$2+H49*Constanten!C$4*Constanten!C$2)</f>
        <v>72422</v>
      </c>
      <c r="AE49" s="81">
        <f>IF(I49=0,0,IF($D49="X",Constanten!D$3,1)*(Constanten!D$9+T49*Constanten!D$5+U49*Constanten!D$6+V49*Constanten!D$7+W49*Constanten!D$8)*Constanten!D$2+I49*Constanten!D$4*Constanten!D$2)</f>
        <v>64720</v>
      </c>
      <c r="AF49" s="20">
        <f>IF(J49=0,0,IF($D49="X",Constanten!E$3,1)*(Constanten!E$9+X49*Constanten!E$5+Y49*Constanten!E$6+Z49*Constanten!E$7+AA49*Constanten!E$8)*Constanten!E$2+J49*Constanten!E$4*Constanten!E$2)</f>
        <v>64710</v>
      </c>
      <c r="AH49" s="130">
        <f>IF(D49="x",0.5*P49*1000,P49*1000)</f>
        <v>3000</v>
      </c>
      <c r="AI49" s="130">
        <v>0</v>
      </c>
      <c r="AJ49" s="142">
        <v>0</v>
      </c>
      <c r="AK49" s="84">
        <v>0</v>
      </c>
    </row>
    <row r="50" spans="1:37" x14ac:dyDescent="0.35">
      <c r="A50" s="8" t="s">
        <v>220</v>
      </c>
      <c r="B50" s="9" t="s">
        <v>296</v>
      </c>
      <c r="C50" s="9" t="s">
        <v>100</v>
      </c>
      <c r="D50" s="77"/>
      <c r="E50" s="78">
        <v>95785</v>
      </c>
      <c r="G50" s="79">
        <v>986</v>
      </c>
      <c r="H50" s="79">
        <v>1055</v>
      </c>
      <c r="I50" s="79">
        <v>1133</v>
      </c>
      <c r="J50" s="107">
        <v>1141</v>
      </c>
      <c r="L50" s="82">
        <v>4</v>
      </c>
      <c r="M50" s="115"/>
      <c r="N50" s="73">
        <v>1</v>
      </c>
      <c r="O50" s="83"/>
      <c r="P50" s="121">
        <v>10</v>
      </c>
      <c r="Q50" s="111"/>
      <c r="R50" s="73"/>
      <c r="S50" s="83"/>
      <c r="T50" s="82">
        <v>1</v>
      </c>
      <c r="U50" s="124"/>
      <c r="V50" s="73"/>
      <c r="W50" s="83"/>
      <c r="X50" s="82">
        <v>1</v>
      </c>
      <c r="Y50" s="124"/>
      <c r="Z50" s="73"/>
      <c r="AA50" s="83"/>
      <c r="AB50" s="75"/>
      <c r="AC50" s="81">
        <f>IF(G50=0,0,IF($D50="X",Constanten!B$3,1)*(Constanten!B$9+M50*Constanten!B$6+N50*Constanten!B$7+O50*Constanten!B$8)*Constanten!B$2+G50*Constanten!B$4*Constanten!B$2)</f>
        <v>106978</v>
      </c>
      <c r="AD50" s="81">
        <f>IF(H50=0,0,IF($D50="X",Constanten!C$3,1)*(Constanten!C$9+Q50*Constanten!C$6+R50*Constanten!C$7+S50*Constanten!C$8)*Constanten!C$2+H50*Constanten!C$4*Constanten!C$2)</f>
        <v>106235</v>
      </c>
      <c r="AE50" s="81">
        <f>IF(I50=0,0,IF($D50="X",Constanten!D$3,1)*(Constanten!D$9+T50*Constanten!D$5+U50*Constanten!D$6+V50*Constanten!D$7+W50*Constanten!D$8)*Constanten!D$2+I50*Constanten!D$4*Constanten!D$2)</f>
        <v>122305</v>
      </c>
      <c r="AF50" s="20">
        <f>IF(J50=0,0,IF($D50="X",Constanten!E$3,1)*(Constanten!E$9+X50*Constanten!E$5+Y50*Constanten!E$6+Z50*Constanten!E$7+AA50*Constanten!E$8)*Constanten!E$2+J50*Constanten!E$4*Constanten!E$2)</f>
        <v>122985</v>
      </c>
      <c r="AH50" s="130">
        <f>IF(D50="x",0.5*P50*1000,P50*1000)</f>
        <v>10000</v>
      </c>
      <c r="AI50" s="130">
        <f>3750</f>
        <v>3750</v>
      </c>
      <c r="AJ50" s="142">
        <v>4920</v>
      </c>
      <c r="AK50" s="84">
        <v>0</v>
      </c>
    </row>
    <row r="51" spans="1:37" x14ac:dyDescent="0.35">
      <c r="A51" s="8" t="s">
        <v>178</v>
      </c>
      <c r="B51" s="9" t="s">
        <v>101</v>
      </c>
      <c r="C51" s="9" t="s">
        <v>101</v>
      </c>
      <c r="D51" s="77"/>
      <c r="E51" s="78">
        <v>41775</v>
      </c>
      <c r="G51" s="79">
        <v>744</v>
      </c>
      <c r="H51" s="79">
        <v>838</v>
      </c>
      <c r="I51" s="79">
        <v>873</v>
      </c>
      <c r="J51" s="107">
        <v>927</v>
      </c>
      <c r="L51" s="82">
        <v>11</v>
      </c>
      <c r="M51" s="115">
        <v>1</v>
      </c>
      <c r="N51" s="73"/>
      <c r="O51" s="83"/>
      <c r="P51" s="121">
        <v>5</v>
      </c>
      <c r="Q51" s="111"/>
      <c r="R51" s="73"/>
      <c r="S51" s="83">
        <v>1</v>
      </c>
      <c r="T51" s="82">
        <v>9</v>
      </c>
      <c r="U51" s="124"/>
      <c r="V51" s="73"/>
      <c r="W51" s="83"/>
      <c r="X51" s="82">
        <v>15</v>
      </c>
      <c r="Y51" s="124"/>
      <c r="Z51" s="73">
        <v>1</v>
      </c>
      <c r="AA51" s="83"/>
      <c r="AB51" s="75"/>
      <c r="AC51" s="81">
        <f>IF(G51=0,0,IF($D51="X",Constanten!B$3,1)*(Constanten!B$9+M51*Constanten!B$6+N51*Constanten!B$7+O51*Constanten!B$8)*Constanten!B$2+G51*Constanten!B$4*Constanten!B$2)</f>
        <v>81312</v>
      </c>
      <c r="AD51" s="81">
        <f>IF(H51=0,0,IF($D51="X",Constanten!C$3,1)*(Constanten!C$9+Q51*Constanten!C$6+R51*Constanten!C$7+S51*Constanten!C$8)*Constanten!C$2+H51*Constanten!C$4*Constanten!C$2)</f>
        <v>99526</v>
      </c>
      <c r="AE51" s="81">
        <f>IF(I51=0,0,IF($D51="X",Constanten!D$3,1)*(Constanten!D$9+T51*Constanten!D$5+U51*Constanten!D$6+V51*Constanten!D$7+W51*Constanten!D$8)*Constanten!D$2+I51*Constanten!D$4*Constanten!D$2)</f>
        <v>108205</v>
      </c>
      <c r="AF51" s="20">
        <f>IF(J51=0,0,IF($D51="X",Constanten!E$3,1)*(Constanten!E$9+X51*Constanten!E$5+Y51*Constanten!E$6+Z51*Constanten!E$7+AA51*Constanten!E$8)*Constanten!E$2+J51*Constanten!E$4*Constanten!E$2)</f>
        <v>130795</v>
      </c>
      <c r="AH51" s="130">
        <f>IF(D51="x",0.5*P51*1000,P51*1000)+2500</f>
        <v>7500</v>
      </c>
      <c r="AI51" s="130">
        <v>0</v>
      </c>
      <c r="AJ51" s="142">
        <v>6640</v>
      </c>
      <c r="AK51" s="84">
        <v>0</v>
      </c>
    </row>
    <row r="52" spans="1:37" x14ac:dyDescent="0.35">
      <c r="A52" s="8" t="s">
        <v>217</v>
      </c>
      <c r="B52" s="9" t="s">
        <v>102</v>
      </c>
      <c r="C52" s="9" t="s">
        <v>103</v>
      </c>
      <c r="D52" s="77"/>
      <c r="E52" s="78">
        <v>41071</v>
      </c>
      <c r="G52" s="79">
        <v>553</v>
      </c>
      <c r="H52" s="79">
        <v>471</v>
      </c>
      <c r="I52" s="79">
        <v>441</v>
      </c>
      <c r="J52" s="107">
        <v>388</v>
      </c>
      <c r="L52" s="82">
        <v>2</v>
      </c>
      <c r="M52" s="115">
        <v>2</v>
      </c>
      <c r="N52" s="73"/>
      <c r="O52" s="83"/>
      <c r="P52" s="121">
        <v>1</v>
      </c>
      <c r="Q52" s="118">
        <v>1</v>
      </c>
      <c r="R52" s="108">
        <v>2</v>
      </c>
      <c r="S52" s="83"/>
      <c r="T52" s="82">
        <v>3</v>
      </c>
      <c r="U52" s="127">
        <v>2</v>
      </c>
      <c r="V52" s="108"/>
      <c r="W52" s="83"/>
      <c r="X52" s="82">
        <v>3</v>
      </c>
      <c r="Y52" s="127">
        <v>1</v>
      </c>
      <c r="Z52" s="108"/>
      <c r="AA52" s="83">
        <v>1</v>
      </c>
      <c r="AB52" s="75"/>
      <c r="AC52" s="81">
        <f>IF(G52=0,0,IF($D52="X",Constanten!B$3,1)*(Constanten!B$9+M52*Constanten!B$6+N52*Constanten!B$7+O52*Constanten!B$8)*Constanten!B$2+G52*Constanten!B$4*Constanten!B$2)</f>
        <v>69369</v>
      </c>
      <c r="AD52" s="81">
        <f>IF(H52=0,0,IF($D52="X",Constanten!C$3,1)*(Constanten!C$9+Q52*Constanten!C$6+R52*Constanten!C$7+S52*Constanten!C$8)*Constanten!C$2+H52*Constanten!C$4*Constanten!C$2)</f>
        <v>83267</v>
      </c>
      <c r="AE52" s="81">
        <f>IF(I52=0,0,IF($D52="X",Constanten!D$3,1)*(Constanten!D$9+T52*Constanten!D$5+U52*Constanten!D$6+V52*Constanten!D$7+W52*Constanten!D$8)*Constanten!D$2+I52*Constanten!D$4*Constanten!D$2)</f>
        <v>69485</v>
      </c>
      <c r="AF52" s="20">
        <f>IF(J52=0,0,IF($D52="X",Constanten!E$3,1)*(Constanten!E$9+X52*Constanten!E$5+Y52*Constanten!E$6+Z52*Constanten!E$7+AA52*Constanten!E$8)*Constanten!E$2+J52*Constanten!E$4*Constanten!E$2)</f>
        <v>72980</v>
      </c>
      <c r="AH52" s="130">
        <f>IF(D52="x",0.5*P52*1000,P52*1000)</f>
        <v>1000</v>
      </c>
      <c r="AI52" s="130">
        <v>0</v>
      </c>
      <c r="AJ52" s="142">
        <v>5600</v>
      </c>
      <c r="AK52" s="84">
        <v>0</v>
      </c>
    </row>
    <row r="53" spans="1:37" x14ac:dyDescent="0.35">
      <c r="A53" s="8" t="s">
        <v>241</v>
      </c>
      <c r="B53" s="9" t="s">
        <v>298</v>
      </c>
      <c r="C53" s="9" t="s">
        <v>104</v>
      </c>
      <c r="D53" s="77"/>
      <c r="E53" s="78">
        <v>41071</v>
      </c>
      <c r="G53" s="79">
        <v>633</v>
      </c>
      <c r="H53" s="79">
        <v>620</v>
      </c>
      <c r="I53" s="79">
        <v>551</v>
      </c>
      <c r="J53" s="107">
        <v>546</v>
      </c>
      <c r="L53" s="82">
        <v>3</v>
      </c>
      <c r="M53" s="115">
        <v>10</v>
      </c>
      <c r="N53" s="73"/>
      <c r="O53" s="83">
        <v>2</v>
      </c>
      <c r="P53" s="121"/>
      <c r="Q53" s="111">
        <v>8</v>
      </c>
      <c r="R53" s="73">
        <v>1</v>
      </c>
      <c r="S53" s="83">
        <v>1</v>
      </c>
      <c r="T53" s="82"/>
      <c r="U53" s="124"/>
      <c r="V53" s="73">
        <v>1</v>
      </c>
      <c r="W53" s="83"/>
      <c r="X53" s="82">
        <v>2</v>
      </c>
      <c r="Y53" s="124">
        <v>4</v>
      </c>
      <c r="Z53" s="73"/>
      <c r="AA53" s="83"/>
      <c r="AB53" s="75"/>
      <c r="AC53" s="81">
        <f>IF(G53=0,0,IF($D53="X",Constanten!B$3,1)*(Constanten!B$9+M53*Constanten!B$6+N53*Constanten!B$7+O53*Constanten!B$8)*Constanten!B$2+G53*Constanten!B$4*Constanten!B$2)</f>
        <v>111209</v>
      </c>
      <c r="AD53" s="81">
        <f>IF(H53=0,0,IF($D53="X",Constanten!C$3,1)*(Constanten!C$9+Q53*Constanten!C$6+R53*Constanten!C$7+S53*Constanten!C$8)*Constanten!C$2+H53*Constanten!C$4*Constanten!C$2)</f>
        <v>108740</v>
      </c>
      <c r="AE53" s="81">
        <f>IF(I53=0,0,IF($D53="X",Constanten!D$3,1)*(Constanten!D$9+T53*Constanten!D$5+U53*Constanten!D$6+V53*Constanten!D$7+W53*Constanten!D$8)*Constanten!D$2+I53*Constanten!D$4*Constanten!D$2)</f>
        <v>83835</v>
      </c>
      <c r="AF53" s="20">
        <f>IF(J53=0,0,IF($D53="X",Constanten!E$3,1)*(Constanten!E$9+X53*Constanten!E$5+Y53*Constanten!E$6+Z53*Constanten!E$7+AA53*Constanten!E$8)*Constanten!E$2+J53*Constanten!E$4*Constanten!E$2)</f>
        <v>81410</v>
      </c>
      <c r="AH53" s="130">
        <f>7500</f>
        <v>7500</v>
      </c>
      <c r="AI53" s="130">
        <v>0</v>
      </c>
      <c r="AJ53" s="142">
        <v>5470</v>
      </c>
      <c r="AK53" s="84">
        <v>0</v>
      </c>
    </row>
    <row r="54" spans="1:37" x14ac:dyDescent="0.35">
      <c r="A54" s="8" t="s">
        <v>240</v>
      </c>
      <c r="B54" s="9" t="s">
        <v>299</v>
      </c>
      <c r="C54" s="9" t="s">
        <v>105</v>
      </c>
      <c r="D54" s="77"/>
      <c r="E54" s="78">
        <v>41071</v>
      </c>
      <c r="G54" s="79">
        <v>387</v>
      </c>
      <c r="H54" s="79">
        <v>451</v>
      </c>
      <c r="I54" s="79">
        <v>449</v>
      </c>
      <c r="J54" s="107">
        <v>448</v>
      </c>
      <c r="L54" s="82">
        <v>1</v>
      </c>
      <c r="M54" s="115">
        <v>4</v>
      </c>
      <c r="N54" s="73"/>
      <c r="O54" s="83">
        <v>1</v>
      </c>
      <c r="P54" s="121">
        <v>3</v>
      </c>
      <c r="Q54" s="118">
        <v>2</v>
      </c>
      <c r="R54" s="108">
        <v>1</v>
      </c>
      <c r="S54" s="83">
        <v>1</v>
      </c>
      <c r="T54" s="82">
        <v>2</v>
      </c>
      <c r="U54" s="127">
        <v>2</v>
      </c>
      <c r="V54" s="108"/>
      <c r="W54" s="83"/>
      <c r="X54" s="82"/>
      <c r="Y54" s="127">
        <v>8</v>
      </c>
      <c r="Z54" s="108"/>
      <c r="AA54" s="83"/>
      <c r="AB54" s="75"/>
      <c r="AC54" s="81">
        <f>IF(G54=0,0,IF($D54="X",Constanten!B$3,1)*(Constanten!B$9+M54*Constanten!B$6+N54*Constanten!B$7+O54*Constanten!B$8)*Constanten!B$2+G54*Constanten!B$4*Constanten!B$2)</f>
        <v>71251</v>
      </c>
      <c r="AD54" s="81">
        <f>IF(H54=0,0,IF($D54="X",Constanten!C$3,1)*(Constanten!C$9+Q54*Constanten!C$6+R54*Constanten!C$7+S54*Constanten!C$8)*Constanten!C$2+H54*Constanten!C$4*Constanten!C$2)</f>
        <v>83727</v>
      </c>
      <c r="AE54" s="81">
        <f>IF(I54=0,0,IF($D54="X",Constanten!D$3,1)*(Constanten!D$9+T54*Constanten!D$5+U54*Constanten!D$6+V54*Constanten!D$7+W54*Constanten!D$8)*Constanten!D$2+I54*Constanten!D$4*Constanten!D$2)</f>
        <v>69165</v>
      </c>
      <c r="AF54" s="20">
        <f>IF(J54=0,0,IF($D54="X",Constanten!E$3,1)*(Constanten!E$9+X54*Constanten!E$5+Y54*Constanten!E$6+Z54*Constanten!E$7+AA54*Constanten!E$8)*Constanten!E$2+J54*Constanten!E$4*Constanten!E$2)</f>
        <v>79080</v>
      </c>
      <c r="AH54" s="130">
        <f>IF(D54="x",0.5*P54*1000,P54*1000)+2500</f>
        <v>5500</v>
      </c>
      <c r="AI54" s="130">
        <v>0</v>
      </c>
      <c r="AJ54" s="142">
        <v>420</v>
      </c>
      <c r="AK54" s="84">
        <v>0</v>
      </c>
    </row>
    <row r="55" spans="1:37" x14ac:dyDescent="0.35">
      <c r="A55" s="8" t="s">
        <v>206</v>
      </c>
      <c r="B55" s="9" t="s">
        <v>109</v>
      </c>
      <c r="C55" s="9" t="s">
        <v>106</v>
      </c>
      <c r="D55" s="77"/>
      <c r="E55" s="78">
        <v>20151</v>
      </c>
      <c r="G55" s="79">
        <v>1042</v>
      </c>
      <c r="H55" s="79">
        <v>1032</v>
      </c>
      <c r="I55" s="79">
        <v>1034</v>
      </c>
      <c r="J55" s="107">
        <v>1073</v>
      </c>
      <c r="L55" s="82">
        <v>5</v>
      </c>
      <c r="M55" s="115"/>
      <c r="N55" s="73"/>
      <c r="O55" s="83"/>
      <c r="P55" s="121">
        <v>5</v>
      </c>
      <c r="Q55" s="111"/>
      <c r="R55" s="73"/>
      <c r="S55" s="83"/>
      <c r="T55" s="82">
        <v>1</v>
      </c>
      <c r="U55" s="124"/>
      <c r="V55" s="73"/>
      <c r="W55" s="83"/>
      <c r="X55" s="82"/>
      <c r="Y55" s="124"/>
      <c r="Z55" s="73"/>
      <c r="AA55" s="83"/>
      <c r="AB55" s="75"/>
      <c r="AC55" s="81">
        <f>IF(G55=0,0,IF($D55="X",Constanten!B$3,1)*(Constanten!B$9+M55*Constanten!B$6+N55*Constanten!B$7+O55*Constanten!B$8)*Constanten!B$2+G55*Constanten!B$4*Constanten!B$2)</f>
        <v>101066</v>
      </c>
      <c r="AD55" s="81">
        <f>IF(H55=0,0,IF($D55="X",Constanten!C$3,1)*(Constanten!C$9+Q55*Constanten!C$6+R55*Constanten!C$7+S55*Constanten!C$8)*Constanten!C$2+H55*Constanten!C$4*Constanten!C$2)</f>
        <v>104464</v>
      </c>
      <c r="AE55" s="81">
        <f>IF(I55=0,0,IF($D55="X",Constanten!D$3,1)*(Constanten!D$9+T55*Constanten!D$5+U55*Constanten!D$6+V55*Constanten!D$7+W55*Constanten!D$8)*Constanten!D$2+I55*Constanten!D$4*Constanten!D$2)</f>
        <v>113890</v>
      </c>
      <c r="AF55" s="20">
        <f>IF(J55=0,0,IF($D55="X",Constanten!E$3,1)*(Constanten!E$9+X55*Constanten!E$5+Y55*Constanten!E$6+Z55*Constanten!E$7+AA55*Constanten!E$8)*Constanten!E$2+J55*Constanten!E$4*Constanten!E$2)</f>
        <v>116205</v>
      </c>
      <c r="AH55" s="130">
        <f>IF(D55="x",0.5*P55*1000,P55*1000)</f>
        <v>5000</v>
      </c>
      <c r="AI55" s="130">
        <v>0</v>
      </c>
      <c r="AJ55" s="142">
        <v>3680</v>
      </c>
      <c r="AK55" s="84">
        <v>0</v>
      </c>
    </row>
    <row r="56" spans="1:37" x14ac:dyDescent="0.35">
      <c r="A56" s="8" t="s">
        <v>207</v>
      </c>
      <c r="B56" s="9" t="s">
        <v>107</v>
      </c>
      <c r="C56" s="9" t="s">
        <v>107</v>
      </c>
      <c r="D56" s="77"/>
      <c r="E56" s="78">
        <v>20151</v>
      </c>
      <c r="G56" s="79">
        <v>377</v>
      </c>
      <c r="H56" s="79">
        <v>374</v>
      </c>
      <c r="I56" s="79">
        <v>384</v>
      </c>
      <c r="J56" s="107">
        <v>396</v>
      </c>
      <c r="L56" s="82">
        <v>1</v>
      </c>
      <c r="M56" s="115">
        <v>7</v>
      </c>
      <c r="N56" s="73"/>
      <c r="O56" s="83"/>
      <c r="P56" s="121">
        <v>2</v>
      </c>
      <c r="Q56" s="118">
        <v>4</v>
      </c>
      <c r="R56" s="108">
        <v>1</v>
      </c>
      <c r="S56" s="83"/>
      <c r="T56" s="82">
        <v>3</v>
      </c>
      <c r="U56" s="127">
        <v>1</v>
      </c>
      <c r="V56" s="108"/>
      <c r="W56" s="83"/>
      <c r="X56" s="82">
        <v>2</v>
      </c>
      <c r="Y56" s="127">
        <v>5</v>
      </c>
      <c r="Z56" s="108">
        <v>1</v>
      </c>
      <c r="AA56" s="83"/>
      <c r="AB56" s="75"/>
      <c r="AC56" s="81">
        <f>IF(G56=0,0,IF($D56="X",Constanten!B$3,1)*(Constanten!B$9+M56*Constanten!B$6+N56*Constanten!B$7+O56*Constanten!B$8)*Constanten!B$2+G56*Constanten!B$4*Constanten!B$2)</f>
        <v>66521</v>
      </c>
      <c r="AD56" s="81">
        <f>IF(H56=0,0,IF($D56="X",Constanten!C$3,1)*(Constanten!C$9+Q56*Constanten!C$6+R56*Constanten!C$7+S56*Constanten!C$8)*Constanten!C$2+H56*Constanten!C$4*Constanten!C$2)</f>
        <v>71798</v>
      </c>
      <c r="AE56" s="81">
        <f>IF(I56=0,0,IF($D56="X",Constanten!D$3,1)*(Constanten!D$9+T56*Constanten!D$5+U56*Constanten!D$6+V56*Constanten!D$7+W56*Constanten!D$8)*Constanten!D$2+I56*Constanten!D$4*Constanten!D$2)</f>
        <v>62640</v>
      </c>
      <c r="AF56" s="20">
        <f>IF(J56=0,0,IF($D56="X",Constanten!E$3,1)*(Constanten!E$9+X56*Constanten!E$5+Y56*Constanten!E$6+Z56*Constanten!E$7+AA56*Constanten!E$8)*Constanten!E$2+J56*Constanten!E$4*Constanten!E$2)</f>
        <v>82660</v>
      </c>
      <c r="AH56" s="130">
        <f>IF(D56="x",0.5*P56*1000,P56*1000)</f>
        <v>2000</v>
      </c>
      <c r="AI56" s="130">
        <f>5000</f>
        <v>5000</v>
      </c>
      <c r="AJ56" s="142">
        <v>7410</v>
      </c>
      <c r="AK56" s="84">
        <v>0</v>
      </c>
    </row>
    <row r="57" spans="1:37" x14ac:dyDescent="0.35">
      <c r="A57" s="8" t="s">
        <v>205</v>
      </c>
      <c r="B57" s="9" t="s">
        <v>108</v>
      </c>
      <c r="C57" s="9" t="s">
        <v>108</v>
      </c>
      <c r="D57" s="77"/>
      <c r="E57" s="78">
        <v>20151</v>
      </c>
      <c r="G57" s="79">
        <v>342</v>
      </c>
      <c r="H57" s="79">
        <v>337</v>
      </c>
      <c r="I57" s="79">
        <v>331</v>
      </c>
      <c r="J57" s="107">
        <v>336</v>
      </c>
      <c r="L57" s="82"/>
      <c r="M57" s="115"/>
      <c r="N57" s="73"/>
      <c r="O57" s="83"/>
      <c r="P57" s="121">
        <v>1</v>
      </c>
      <c r="Q57" s="111"/>
      <c r="R57" s="73">
        <v>2</v>
      </c>
      <c r="S57" s="83"/>
      <c r="T57" s="82">
        <v>1</v>
      </c>
      <c r="U57" s="124"/>
      <c r="V57" s="73"/>
      <c r="W57" s="83"/>
      <c r="X57" s="82">
        <v>1</v>
      </c>
      <c r="Y57" s="124"/>
      <c r="Z57" s="73">
        <v>2</v>
      </c>
      <c r="AA57" s="83"/>
      <c r="AB57" s="75"/>
      <c r="AC57" s="81">
        <f>IF(G57=0,0,IF($D57="X",Constanten!B$3,1)*(Constanten!B$9+M57*Constanten!B$6+N57*Constanten!B$7+O57*Constanten!B$8)*Constanten!B$2+G57*Constanten!B$4*Constanten!B$2)</f>
        <v>49966</v>
      </c>
      <c r="AD57" s="81">
        <f>IF(H57=0,0,IF($D57="X",Constanten!C$3,1)*(Constanten!C$9+Q57*Constanten!C$6+R57*Constanten!C$7+S57*Constanten!C$8)*Constanten!C$2+H57*Constanten!C$4*Constanten!C$2)</f>
        <v>70949</v>
      </c>
      <c r="AE57" s="81">
        <f>IF(I57=0,0,IF($D57="X",Constanten!D$3,1)*(Constanten!D$9+T57*Constanten!D$5+U57*Constanten!D$6+V57*Constanten!D$7+W57*Constanten!D$8)*Constanten!D$2+I57*Constanten!D$4*Constanten!D$2)</f>
        <v>54135</v>
      </c>
      <c r="AF57" s="20">
        <f>IF(J57=0,0,IF($D57="X",Constanten!E$3,1)*(Constanten!E$9+X57*Constanten!E$5+Y57*Constanten!E$6+Z57*Constanten!E$7+AA57*Constanten!E$8)*Constanten!E$2+J57*Constanten!E$4*Constanten!E$2)</f>
        <v>78560</v>
      </c>
      <c r="AH57" s="130">
        <f>IF(D57="x",0.5*P57*1000,P57*1000)+2500</f>
        <v>3500</v>
      </c>
      <c r="AI57" s="130">
        <v>0</v>
      </c>
      <c r="AJ57" s="142">
        <v>0</v>
      </c>
      <c r="AK57" s="84">
        <v>0</v>
      </c>
    </row>
    <row r="58" spans="1:37" x14ac:dyDescent="0.35">
      <c r="A58" s="8" t="s">
        <v>204</v>
      </c>
      <c r="B58" s="43" t="s">
        <v>110</v>
      </c>
      <c r="C58" s="9" t="s">
        <v>110</v>
      </c>
      <c r="D58" s="77"/>
      <c r="E58" s="78">
        <v>20151</v>
      </c>
      <c r="G58" s="79">
        <v>404</v>
      </c>
      <c r="H58" s="79">
        <v>406</v>
      </c>
      <c r="I58" s="79">
        <v>416</v>
      </c>
      <c r="J58" s="107">
        <v>418</v>
      </c>
      <c r="L58" s="82">
        <v>1</v>
      </c>
      <c r="M58" s="115">
        <v>2</v>
      </c>
      <c r="N58" s="73"/>
      <c r="O58" s="83"/>
      <c r="P58" s="121"/>
      <c r="Q58" s="111">
        <v>1</v>
      </c>
      <c r="R58" s="73"/>
      <c r="S58" s="83"/>
      <c r="T58" s="82"/>
      <c r="U58" s="124">
        <v>1</v>
      </c>
      <c r="V58" s="73"/>
      <c r="W58" s="83"/>
      <c r="X58" s="82"/>
      <c r="Y58" s="124">
        <v>4</v>
      </c>
      <c r="Z58" s="73">
        <v>2</v>
      </c>
      <c r="AA58" s="83"/>
      <c r="AB58" s="75"/>
      <c r="AC58" s="81">
        <f>IF(G58=0,0,IF($D58="X",Constanten!B$3,1)*(Constanten!B$9+M58*Constanten!B$6+N58*Constanten!B$7+O58*Constanten!B$8)*Constanten!B$2+G58*Constanten!B$4*Constanten!B$2)</f>
        <v>58492</v>
      </c>
      <c r="AD58" s="81">
        <f>IF(H58=0,0,IF($D58="X",Constanten!C$3,1)*(Constanten!C$9+Q58*Constanten!C$6+R58*Constanten!C$7+S58*Constanten!C$8)*Constanten!C$2+H58*Constanten!C$4*Constanten!C$2)</f>
        <v>58262</v>
      </c>
      <c r="AE58" s="81">
        <f>IF(I58=0,0,IF($D58="X",Constanten!D$3,1)*(Constanten!D$9+T58*Constanten!D$5+U58*Constanten!D$6+V58*Constanten!D$7+W58*Constanten!D$8)*Constanten!D$2+I58*Constanten!D$4*Constanten!D$2)</f>
        <v>62360</v>
      </c>
      <c r="AF58" s="20">
        <f>IF(J58=0,0,IF($D58="X",Constanten!E$3,1)*(Constanten!E$9+X58*Constanten!E$5+Y58*Constanten!E$6+Z58*Constanten!E$7+AA58*Constanten!E$8)*Constanten!E$2+J58*Constanten!E$4*Constanten!E$2)</f>
        <v>92530</v>
      </c>
      <c r="AH58" s="130">
        <f>IF(D58="x",0.5*P58*1000,P58*1000)</f>
        <v>0</v>
      </c>
      <c r="AI58" s="130">
        <v>0</v>
      </c>
      <c r="AJ58" s="142">
        <v>520</v>
      </c>
      <c r="AK58" s="84">
        <v>0</v>
      </c>
    </row>
    <row r="59" spans="1:37" x14ac:dyDescent="0.35">
      <c r="A59" s="8" t="s">
        <v>112</v>
      </c>
      <c r="B59" s="9" t="s">
        <v>109</v>
      </c>
      <c r="C59" s="9" t="s">
        <v>111</v>
      </c>
      <c r="D59" s="77"/>
      <c r="E59" s="78">
        <v>20151</v>
      </c>
      <c r="G59" s="79"/>
      <c r="H59" s="79"/>
      <c r="I59" s="79">
        <v>0</v>
      </c>
      <c r="J59" s="107"/>
      <c r="L59" s="82"/>
      <c r="M59" s="115"/>
      <c r="N59" s="73"/>
      <c r="O59" s="83"/>
      <c r="P59" s="121"/>
      <c r="Q59" s="111"/>
      <c r="R59" s="73"/>
      <c r="S59" s="83"/>
      <c r="T59" s="82"/>
      <c r="U59" s="124"/>
      <c r="V59" s="73"/>
      <c r="W59" s="83"/>
      <c r="X59" s="82"/>
      <c r="Y59" s="124"/>
      <c r="Z59" s="73"/>
      <c r="AA59" s="83"/>
      <c r="AB59" s="75"/>
      <c r="AC59" s="81">
        <f>IF(G59=0,0,IF($D59="X",Constanten!B$3,1)*(Constanten!B$9+M59*Constanten!B$6+N59*Constanten!B$7+O59*Constanten!B$8)*Constanten!B$2+G59*Constanten!B$4*Constanten!B$2)</f>
        <v>0</v>
      </c>
      <c r="AD59" s="81">
        <f>IF(H59=0,0,IF($D59="X",Constanten!C$3,1)*(Constanten!C$9+Q59*Constanten!C$6+R59*Constanten!C$7+S59*Constanten!C$8)*Constanten!C$2+H59*Constanten!C$4*Constanten!C$2)</f>
        <v>0</v>
      </c>
      <c r="AE59" s="81">
        <f>IF(I59=0,0,IF($D59="X",Constanten!D$3,1)*(Constanten!D$9+T59*Constanten!D$5+U59*Constanten!D$6+V59*Constanten!D$7+W59*Constanten!D$8)*Constanten!D$2+I59*Constanten!D$4*Constanten!D$2)</f>
        <v>0</v>
      </c>
      <c r="AF59" s="20">
        <f>IF(J59=0,0,IF($D59="X",Constanten!E$3,1)*(Constanten!E$9+X59*Constanten!E$5+Y59*Constanten!E$6+Z59*Constanten!E$7+AA59*Constanten!E$8)*Constanten!E$2+J59*Constanten!E$4*Constanten!E$2)</f>
        <v>0</v>
      </c>
      <c r="AH59" s="130">
        <f>IF(D59="x",0.5*P59*1000,P59*1000)</f>
        <v>0</v>
      </c>
      <c r="AI59" s="130">
        <v>0</v>
      </c>
      <c r="AJ59" s="142">
        <v>0</v>
      </c>
      <c r="AK59" s="84">
        <v>0</v>
      </c>
    </row>
    <row r="60" spans="1:37" x14ac:dyDescent="0.35">
      <c r="A60" s="8" t="s">
        <v>112</v>
      </c>
      <c r="B60" s="9" t="s">
        <v>109</v>
      </c>
      <c r="C60" s="9" t="s">
        <v>113</v>
      </c>
      <c r="D60" s="77"/>
      <c r="E60" s="78">
        <v>41071</v>
      </c>
      <c r="G60" s="79">
        <v>319</v>
      </c>
      <c r="H60" s="79">
        <v>0</v>
      </c>
      <c r="I60" s="79">
        <v>0</v>
      </c>
      <c r="J60" s="107"/>
      <c r="L60" s="82">
        <v>2</v>
      </c>
      <c r="M60" s="115">
        <v>8</v>
      </c>
      <c r="N60" s="73">
        <v>0</v>
      </c>
      <c r="O60" s="83">
        <v>0</v>
      </c>
      <c r="P60" s="121"/>
      <c r="Q60" s="111"/>
      <c r="R60" s="73"/>
      <c r="S60" s="83"/>
      <c r="T60" s="82"/>
      <c r="U60" s="124"/>
      <c r="V60" s="73"/>
      <c r="W60" s="83"/>
      <c r="X60" s="82"/>
      <c r="Y60" s="124"/>
      <c r="Z60" s="73"/>
      <c r="AA60" s="83"/>
      <c r="AB60" s="75"/>
      <c r="AC60" s="81">
        <f>IF(G60=0,0,IF($D60="X",Constanten!B$3,1)*(Constanten!B$9+M60*Constanten!B$6+N60*Constanten!B$7+O60*Constanten!B$8)*Constanten!B$2+G60*Constanten!B$4*Constanten!B$2)</f>
        <v>64287</v>
      </c>
      <c r="AD60" s="81">
        <f>IF(H60=0,0,IF($D60="X",Constanten!C$3,1)*(Constanten!C$9+Q60*Constanten!C$6+R60*Constanten!C$7+S60*Constanten!C$8)*Constanten!C$2+H60*Constanten!C$4*Constanten!C$2)</f>
        <v>0</v>
      </c>
      <c r="AE60" s="81">
        <f>IF(I60=0,0,IF($D60="X",Constanten!D$3,1)*(Constanten!D$9+T60*Constanten!D$5+U60*Constanten!D$6+V60*Constanten!D$7+W60*Constanten!D$8)*Constanten!D$2+I60*Constanten!D$4*Constanten!D$2)</f>
        <v>0</v>
      </c>
      <c r="AF60" s="20">
        <f>IF(J60=0,0,IF($D60="X",Constanten!E$3,1)*(Constanten!E$9+X60*Constanten!E$5+Y60*Constanten!E$6+Z60*Constanten!E$7+AA60*Constanten!E$8)*Constanten!E$2+J60*Constanten!E$4*Constanten!E$2)</f>
        <v>0</v>
      </c>
      <c r="AH60" s="130">
        <f>IF(D60="x",0.5*P60*1000,P60*1000)</f>
        <v>0</v>
      </c>
      <c r="AI60" s="130">
        <v>0</v>
      </c>
      <c r="AJ60" s="142">
        <v>0</v>
      </c>
      <c r="AK60" s="84">
        <v>0</v>
      </c>
    </row>
    <row r="61" spans="1:37" x14ac:dyDescent="0.35">
      <c r="A61" s="8" t="s">
        <v>114</v>
      </c>
      <c r="B61" s="9" t="s">
        <v>255</v>
      </c>
      <c r="C61" s="9" t="s">
        <v>115</v>
      </c>
      <c r="D61" s="77"/>
      <c r="E61" s="78">
        <v>42709</v>
      </c>
      <c r="G61" s="79">
        <v>717</v>
      </c>
      <c r="H61" s="79">
        <v>773</v>
      </c>
      <c r="I61" s="79">
        <v>855</v>
      </c>
      <c r="J61" s="107">
        <v>318</v>
      </c>
      <c r="L61" s="82"/>
      <c r="M61" s="115">
        <v>3</v>
      </c>
      <c r="N61" s="73">
        <v>3</v>
      </c>
      <c r="O61" s="83">
        <v>3</v>
      </c>
      <c r="P61" s="121">
        <v>5</v>
      </c>
      <c r="Q61" s="118">
        <v>3</v>
      </c>
      <c r="R61" s="108">
        <v>1</v>
      </c>
      <c r="S61" s="83"/>
      <c r="T61" s="82">
        <v>2</v>
      </c>
      <c r="U61" s="124">
        <v>2</v>
      </c>
      <c r="V61" s="73">
        <v>1</v>
      </c>
      <c r="W61" s="83">
        <v>2</v>
      </c>
      <c r="X61" s="82">
        <v>3</v>
      </c>
      <c r="Y61" s="124"/>
      <c r="Z61" s="73"/>
      <c r="AA61" s="83"/>
      <c r="AB61" s="75"/>
      <c r="AC61" s="81">
        <f>IF(G61=0,0,IF($D61="X",Constanten!B$3,1)*(Constanten!B$9+M61*Constanten!B$6+N61*Constanten!B$7+O61*Constanten!B$8)*Constanten!B$2+G61*Constanten!B$4*Constanten!B$2)</f>
        <v>143341</v>
      </c>
      <c r="AD61" s="81">
        <f>IF(H61=0,0,IF($D61="X",Constanten!C$3,1)*(Constanten!C$9+Q61*Constanten!C$6+R61*Constanten!C$7+S61*Constanten!C$8)*Constanten!C$2+H61*Constanten!C$4*Constanten!C$2)</f>
        <v>100521</v>
      </c>
      <c r="AE61" s="81">
        <f>IF(I61=0,0,IF($D61="X",Constanten!D$3,1)*(Constanten!D$9+T61*Constanten!D$5+U61*Constanten!D$6+V61*Constanten!D$7+W61*Constanten!D$8)*Constanten!D$2+I61*Constanten!D$4*Constanten!D$2)</f>
        <v>135675</v>
      </c>
      <c r="AF61" s="20">
        <f>IF(J61=0,0,IF($D61="X",Constanten!E$3,1)*(Constanten!E$9+X61*Constanten!E$5+Y61*Constanten!E$6+Z61*Constanten!E$7+AA61*Constanten!E$8)*Constanten!E$2+J61*Constanten!E$4*Constanten!E$2)</f>
        <v>55030</v>
      </c>
      <c r="AH61" s="130">
        <f>IF(D61="x",0.5*P61*1000,P61*1000)+2500</f>
        <v>7500</v>
      </c>
      <c r="AI61" s="130">
        <v>0</v>
      </c>
      <c r="AJ61" s="142">
        <v>12740</v>
      </c>
      <c r="AK61" s="84">
        <v>0</v>
      </c>
    </row>
    <row r="62" spans="1:37" x14ac:dyDescent="0.35">
      <c r="A62" s="8" t="s">
        <v>116</v>
      </c>
      <c r="B62" s="9" t="s">
        <v>289</v>
      </c>
      <c r="C62" s="9" t="s">
        <v>117</v>
      </c>
      <c r="D62" s="77"/>
      <c r="E62" s="78">
        <v>42709</v>
      </c>
      <c r="G62" s="79">
        <v>581</v>
      </c>
      <c r="H62" s="79">
        <v>535</v>
      </c>
      <c r="I62" s="79">
        <v>500</v>
      </c>
      <c r="J62" s="107">
        <v>501</v>
      </c>
      <c r="L62" s="82">
        <v>16</v>
      </c>
      <c r="M62" s="115">
        <v>7</v>
      </c>
      <c r="N62" s="73">
        <v>4</v>
      </c>
      <c r="O62" s="83"/>
      <c r="P62" s="121">
        <v>8</v>
      </c>
      <c r="Q62" s="118">
        <v>2</v>
      </c>
      <c r="R62" s="108">
        <v>1</v>
      </c>
      <c r="S62" s="83"/>
      <c r="T62" s="82">
        <v>5</v>
      </c>
      <c r="U62" s="127">
        <v>1</v>
      </c>
      <c r="V62" s="108">
        <v>1</v>
      </c>
      <c r="W62" s="83"/>
      <c r="X62" s="82">
        <v>7</v>
      </c>
      <c r="Y62" s="127">
        <v>3</v>
      </c>
      <c r="Z62" s="108"/>
      <c r="AA62" s="83">
        <v>1</v>
      </c>
      <c r="AB62" s="75"/>
      <c r="AC62" s="81">
        <f>IF(G62=0,0,IF($D62="X",Constanten!B$3,1)*(Constanten!B$9+M62*Constanten!B$6+N62*Constanten!B$7+O62*Constanten!B$8)*Constanten!B$2+G62*Constanten!B$4*Constanten!B$2)</f>
        <v>121413</v>
      </c>
      <c r="AD62" s="81">
        <f>IF(H62=0,0,IF($D62="X",Constanten!C$3,1)*(Constanten!C$9+Q62*Constanten!C$6+R62*Constanten!C$7+S62*Constanten!C$8)*Constanten!C$2+H62*Constanten!C$4*Constanten!C$2)</f>
        <v>80195</v>
      </c>
      <c r="AE62" s="81">
        <f>IF(I62=0,0,IF($D62="X",Constanten!D$3,1)*(Constanten!D$9+T62*Constanten!D$5+U62*Constanten!D$6+V62*Constanten!D$7+W62*Constanten!D$8)*Constanten!D$2+I62*Constanten!D$4*Constanten!D$2)</f>
        <v>86500</v>
      </c>
      <c r="AF62" s="20">
        <f>IF(J62=0,0,IF($D62="X",Constanten!E$3,1)*(Constanten!E$9+X62*Constanten!E$5+Y62*Constanten!E$6+Z62*Constanten!E$7+AA62*Constanten!E$8)*Constanten!E$2+J62*Constanten!E$4*Constanten!E$2)</f>
        <v>90585</v>
      </c>
      <c r="AH62" s="130">
        <f>IF(D62="x",0.5*P62*1000,P62*1000)+2500</f>
        <v>10500</v>
      </c>
      <c r="AI62" s="130">
        <v>0</v>
      </c>
      <c r="AJ62" s="142">
        <v>1250</v>
      </c>
      <c r="AK62" s="84">
        <v>0</v>
      </c>
    </row>
    <row r="63" spans="1:37" x14ac:dyDescent="0.35">
      <c r="A63" s="8" t="s">
        <v>118</v>
      </c>
      <c r="B63" s="9" t="s">
        <v>290</v>
      </c>
      <c r="C63" s="9" t="s">
        <v>119</v>
      </c>
      <c r="D63" s="77"/>
      <c r="E63" s="78">
        <v>42709</v>
      </c>
      <c r="G63" s="79">
        <v>1783</v>
      </c>
      <c r="H63" s="79">
        <v>1817</v>
      </c>
      <c r="I63" s="79">
        <v>1866</v>
      </c>
      <c r="J63" s="107">
        <v>1821</v>
      </c>
      <c r="L63" s="82">
        <v>7</v>
      </c>
      <c r="M63" s="115"/>
      <c r="N63" s="73"/>
      <c r="O63" s="83"/>
      <c r="P63" s="121">
        <v>5</v>
      </c>
      <c r="Q63" s="111"/>
      <c r="R63" s="73"/>
      <c r="S63" s="83"/>
      <c r="T63" s="82">
        <v>2</v>
      </c>
      <c r="U63" s="124">
        <v>1</v>
      </c>
      <c r="V63" s="73"/>
      <c r="W63" s="83">
        <v>1</v>
      </c>
      <c r="X63" s="82">
        <v>4</v>
      </c>
      <c r="Y63" s="124"/>
      <c r="Z63" s="73"/>
      <c r="AA63" s="83"/>
      <c r="AB63" s="75"/>
      <c r="AC63" s="81">
        <f>IF(G63=0,0,IF($D63="X",Constanten!B$3,1)*(Constanten!B$9+M63*Constanten!B$6+N63*Constanten!B$7+O63*Constanten!B$8)*Constanten!B$2+G63*Constanten!B$4*Constanten!B$2)</f>
        <v>155159</v>
      </c>
      <c r="AD63" s="81">
        <f>IF(H63=0,0,IF($D63="X",Constanten!C$3,1)*(Constanten!C$9+Q63*Constanten!C$6+R63*Constanten!C$7+S63*Constanten!C$8)*Constanten!C$2+H63*Constanten!C$4*Constanten!C$2)</f>
        <v>164909</v>
      </c>
      <c r="AE63" s="81">
        <f>IF(I63=0,0,IF($D63="X",Constanten!D$3,1)*(Constanten!D$9+T63*Constanten!D$5+U63*Constanten!D$6+V63*Constanten!D$7+W63*Constanten!D$8)*Constanten!D$2+I63*Constanten!D$4*Constanten!D$2)</f>
        <v>197610</v>
      </c>
      <c r="AF63" s="20">
        <f>IF(J63=0,0,IF($D63="X",Constanten!E$3,1)*(Constanten!E$9+X63*Constanten!E$5+Y63*Constanten!E$6+Z63*Constanten!E$7+AA63*Constanten!E$8)*Constanten!E$2+J63*Constanten!E$4*Constanten!E$2)</f>
        <v>183785</v>
      </c>
      <c r="AH63" s="130">
        <f>IF(D63="x",0.5*P63*1000,P63*1000)+1250</f>
        <v>6250</v>
      </c>
      <c r="AI63" s="130">
        <v>0</v>
      </c>
      <c r="AJ63" s="142">
        <v>2670</v>
      </c>
      <c r="AK63" s="84">
        <v>0</v>
      </c>
    </row>
    <row r="64" spans="1:37" x14ac:dyDescent="0.35">
      <c r="A64" s="8" t="s">
        <v>120</v>
      </c>
      <c r="B64" s="9" t="s">
        <v>291</v>
      </c>
      <c r="C64" s="9" t="s">
        <v>121</v>
      </c>
      <c r="D64" s="77" t="s">
        <v>161</v>
      </c>
      <c r="E64" s="78">
        <v>42709</v>
      </c>
      <c r="G64" s="79">
        <v>79</v>
      </c>
      <c r="H64" s="79">
        <v>80</v>
      </c>
      <c r="I64" s="79">
        <v>80</v>
      </c>
      <c r="J64" s="107">
        <v>84</v>
      </c>
      <c r="L64" s="82">
        <v>1</v>
      </c>
      <c r="M64" s="115">
        <v>9</v>
      </c>
      <c r="N64" s="73">
        <v>1</v>
      </c>
      <c r="O64" s="83">
        <v>1</v>
      </c>
      <c r="P64" s="121"/>
      <c r="Q64" s="111">
        <v>10</v>
      </c>
      <c r="R64" s="108">
        <v>1</v>
      </c>
      <c r="S64" s="83"/>
      <c r="T64" s="82"/>
      <c r="U64" s="124">
        <v>9</v>
      </c>
      <c r="V64" s="108">
        <v>1</v>
      </c>
      <c r="W64" s="83">
        <v>1</v>
      </c>
      <c r="X64" s="82">
        <v>1</v>
      </c>
      <c r="Y64" s="124">
        <v>6</v>
      </c>
      <c r="Z64" s="108">
        <v>1</v>
      </c>
      <c r="AA64" s="83"/>
      <c r="AB64" s="75"/>
      <c r="AC64" s="81">
        <f>IF(G64=0,0,IF($D64="X",Constanten!B$3,1)*(Constanten!B$9+M64*Constanten!B$6+N64*Constanten!B$7+O64*Constanten!B$8)*Constanten!B$2+G64*Constanten!B$4*Constanten!B$2)</f>
        <v>37267</v>
      </c>
      <c r="AD64" s="81">
        <f>IF(H64=0,0,IF($D64="X",Constanten!C$3,1)*(Constanten!C$9+Q64*Constanten!C$6+R64*Constanten!C$7+S64*Constanten!C$8)*Constanten!C$2+H64*Constanten!C$4*Constanten!C$2)</f>
        <v>33660</v>
      </c>
      <c r="AE64" s="81">
        <f>IF(I64=0,0,IF($D64="X",Constanten!D$3,1)*(Constanten!D$9+T64*Constanten!D$5+U64*Constanten!D$6+V64*Constanten!D$7+W64*Constanten!D$8)*Constanten!D$2+I64*Constanten!D$4*Constanten!D$2)</f>
        <v>39300</v>
      </c>
      <c r="AF64" s="20">
        <f>IF(J64=0,0,IF($D64="X",Constanten!E$3,1)*(Constanten!E$9+X64*Constanten!E$5+Y64*Constanten!E$6+Z64*Constanten!E$7+AA64*Constanten!E$8)*Constanten!E$2+J64*Constanten!E$4*Constanten!E$2)</f>
        <v>32140</v>
      </c>
      <c r="AH64" s="130">
        <f>IF(D64="x",0.5*P64*1000,P64*1000)</f>
        <v>0</v>
      </c>
      <c r="AI64" s="130">
        <v>0</v>
      </c>
      <c r="AJ64" s="142">
        <v>0</v>
      </c>
      <c r="AK64" s="84">
        <v>0</v>
      </c>
    </row>
    <row r="65" spans="1:37" x14ac:dyDescent="0.35">
      <c r="A65" s="8" t="s">
        <v>122</v>
      </c>
      <c r="B65" s="9" t="s">
        <v>292</v>
      </c>
      <c r="C65" s="9" t="s">
        <v>123</v>
      </c>
      <c r="D65" s="77"/>
      <c r="E65" s="78">
        <v>42709</v>
      </c>
      <c r="G65" s="79">
        <v>329</v>
      </c>
      <c r="H65" s="79">
        <v>374</v>
      </c>
      <c r="I65" s="79">
        <v>376</v>
      </c>
      <c r="J65" s="107">
        <v>332</v>
      </c>
      <c r="L65" s="82">
        <v>1</v>
      </c>
      <c r="M65" s="115">
        <v>1</v>
      </c>
      <c r="N65" s="73"/>
      <c r="O65" s="83"/>
      <c r="P65" s="121">
        <v>2</v>
      </c>
      <c r="Q65" s="111">
        <v>1</v>
      </c>
      <c r="R65" s="73"/>
      <c r="S65" s="83">
        <v>1</v>
      </c>
      <c r="T65" s="82">
        <v>2</v>
      </c>
      <c r="U65" s="124">
        <v>5</v>
      </c>
      <c r="V65" s="73"/>
      <c r="W65" s="83"/>
      <c r="X65" s="82"/>
      <c r="Y65" s="124">
        <v>2</v>
      </c>
      <c r="Z65" s="73">
        <v>1</v>
      </c>
      <c r="AA65" s="83"/>
      <c r="AB65" s="75"/>
      <c r="AC65" s="81">
        <f>IF(G65=0,0,IF($D65="X",Constanten!B$3,1)*(Constanten!B$9+M65*Constanten!B$6+N65*Constanten!B$7+O65*Constanten!B$8)*Constanten!B$2+G65*Constanten!B$4*Constanten!B$2)</f>
        <v>51017</v>
      </c>
      <c r="AD65" s="81">
        <f>IF(H65=0,0,IF($D65="X",Constanten!C$3,1)*(Constanten!C$9+Q65*Constanten!C$6+R65*Constanten!C$7+S65*Constanten!C$8)*Constanten!C$2+H65*Constanten!C$4*Constanten!C$2)</f>
        <v>65798</v>
      </c>
      <c r="AE65" s="81">
        <f>IF(I65=0,0,IF($D65="X",Constanten!D$3,1)*(Constanten!D$9+T65*Constanten!D$5+U65*Constanten!D$6+V65*Constanten!D$7+W65*Constanten!D$8)*Constanten!D$2+I65*Constanten!D$4*Constanten!D$2)</f>
        <v>68960</v>
      </c>
      <c r="AF65" s="20">
        <f>IF(J65=0,0,IF($D65="X",Constanten!E$3,1)*(Constanten!E$9+X65*Constanten!E$5+Y65*Constanten!E$6+Z65*Constanten!E$7+AA65*Constanten!E$8)*Constanten!E$2+J65*Constanten!E$4*Constanten!E$2)</f>
        <v>69220</v>
      </c>
      <c r="AH65" s="130">
        <f>IF(D65="x",0.5*P65*1000,P65*1000)</f>
        <v>2000</v>
      </c>
      <c r="AI65" s="130">
        <v>0</v>
      </c>
      <c r="AJ65" s="142">
        <v>8250</v>
      </c>
      <c r="AK65" s="84">
        <v>0</v>
      </c>
    </row>
    <row r="66" spans="1:37" x14ac:dyDescent="0.35">
      <c r="A66" s="8" t="s">
        <v>124</v>
      </c>
      <c r="B66" s="9" t="s">
        <v>293</v>
      </c>
      <c r="C66" s="9" t="s">
        <v>125</v>
      </c>
      <c r="D66" s="77"/>
      <c r="E66" s="78">
        <v>42709</v>
      </c>
      <c r="G66" s="79">
        <v>269</v>
      </c>
      <c r="H66" s="79">
        <v>214</v>
      </c>
      <c r="I66" s="79">
        <v>179</v>
      </c>
      <c r="J66" s="107">
        <v>149</v>
      </c>
      <c r="L66" s="82"/>
      <c r="M66" s="115">
        <v>1</v>
      </c>
      <c r="N66" s="73">
        <v>1</v>
      </c>
      <c r="O66" s="83"/>
      <c r="P66" s="121">
        <v>3</v>
      </c>
      <c r="Q66" s="111"/>
      <c r="R66" s="73"/>
      <c r="S66" s="83"/>
      <c r="T66" s="82"/>
      <c r="U66" s="124"/>
      <c r="V66" s="73"/>
      <c r="W66" s="83"/>
      <c r="X66" s="82"/>
      <c r="Y66" s="124"/>
      <c r="Z66" s="73"/>
      <c r="AA66" s="83"/>
      <c r="AB66" s="75"/>
      <c r="AC66" s="81">
        <f>IF(G66=0,0,IF($D66="X",Constanten!B$3,1)*(Constanten!B$9+M66*Constanten!B$6+N66*Constanten!B$7+O66*Constanten!B$8)*Constanten!B$2+G66*Constanten!B$4*Constanten!B$2)</f>
        <v>56637</v>
      </c>
      <c r="AD66" s="81">
        <f>IF(H66=0,0,IF($D66="X",Constanten!C$3,1)*(Constanten!C$9+Q66*Constanten!C$6+R66*Constanten!C$7+S66*Constanten!C$8)*Constanten!C$2+H66*Constanten!C$4*Constanten!C$2)</f>
        <v>41478</v>
      </c>
      <c r="AE66" s="81">
        <f>IF(I66=0,0,IF($D66="X",Constanten!D$3,1)*(Constanten!D$9+T66*Constanten!D$5+U66*Constanten!D$6+V66*Constanten!D$7+W66*Constanten!D$8)*Constanten!D$2+I66*Constanten!D$4*Constanten!D$2)</f>
        <v>40215</v>
      </c>
      <c r="AF66" s="20">
        <f>IF(J66=0,0,IF($D66="X",Constanten!E$3,1)*(Constanten!E$9+X66*Constanten!E$5+Y66*Constanten!E$6+Z66*Constanten!E$7+AA66*Constanten!E$8)*Constanten!E$2+J66*Constanten!E$4*Constanten!E$2)</f>
        <v>37665</v>
      </c>
      <c r="AH66" s="130">
        <f>IF(D66="x",0.5*P66*1000,P66*1000)</f>
        <v>3000</v>
      </c>
      <c r="AI66" s="130">
        <v>0</v>
      </c>
      <c r="AJ66" s="142">
        <v>0</v>
      </c>
      <c r="AK66" s="84">
        <v>0</v>
      </c>
    </row>
    <row r="67" spans="1:37" x14ac:dyDescent="0.35">
      <c r="A67" s="8" t="s">
        <v>254</v>
      </c>
      <c r="B67" s="9" t="s">
        <v>255</v>
      </c>
      <c r="C67" s="9" t="s">
        <v>115</v>
      </c>
      <c r="D67" s="77"/>
      <c r="E67" s="78">
        <v>42709</v>
      </c>
      <c r="G67" s="79">
        <v>0</v>
      </c>
      <c r="H67" s="79">
        <v>0</v>
      </c>
      <c r="I67" s="79">
        <v>0</v>
      </c>
      <c r="J67" s="107">
        <v>701</v>
      </c>
      <c r="L67" s="82"/>
      <c r="M67" s="115"/>
      <c r="N67" s="73"/>
      <c r="O67" s="83"/>
      <c r="P67" s="121"/>
      <c r="Q67" s="118"/>
      <c r="R67" s="108"/>
      <c r="S67" s="83"/>
      <c r="T67" s="82"/>
      <c r="U67" s="127"/>
      <c r="V67" s="108"/>
      <c r="W67" s="83"/>
      <c r="X67" s="82">
        <v>4</v>
      </c>
      <c r="Y67" s="127"/>
      <c r="Z67" s="108"/>
      <c r="AA67" s="83"/>
      <c r="AB67" s="75"/>
      <c r="AC67" s="81">
        <f>IF(G67=0,0,IF($D67="X",Constanten!B$3,1)*(Constanten!B$9+M67*Constanten!B$6+N67*Constanten!B$7+O67*Constanten!B$8)*Constanten!B$2+G67*Constanten!B$4*Constanten!B$2)</f>
        <v>0</v>
      </c>
      <c r="AD67" s="81">
        <f>IF(H67=0,0,IF($D67="X",Constanten!C$3,1)*(Constanten!C$9+Q67*Constanten!C$6+R67*Constanten!C$7+S67*Constanten!C$8)*Constanten!C$2+H67*Constanten!C$4*Constanten!C$2)</f>
        <v>0</v>
      </c>
      <c r="AE67" s="81">
        <f>IF(I67=0,0,IF($D67="X",Constanten!D$3,1)*(Constanten!D$9+T67*Constanten!D$5+U67*Constanten!D$6+V67*Constanten!D$7+W67*Constanten!D$8)*Constanten!D$2+I67*Constanten!D$4*Constanten!D$2)</f>
        <v>0</v>
      </c>
      <c r="AF67" s="20">
        <f>IF(J67=0,0,IF($D67="X",Constanten!E$3,1)*(Constanten!E$9+X67*Constanten!E$5+Y67*Constanten!E$6+Z67*Constanten!E$7+AA67*Constanten!E$8)*Constanten!E$2+J67*Constanten!E$4*Constanten!E$2)</f>
        <v>88585</v>
      </c>
      <c r="AH67" s="130">
        <f>IF(D67="x",0.5*P67*1000,P67*1000)</f>
        <v>0</v>
      </c>
      <c r="AI67" s="130">
        <v>0</v>
      </c>
      <c r="AJ67" s="142">
        <v>0</v>
      </c>
      <c r="AK67" s="84">
        <v>0</v>
      </c>
    </row>
    <row r="68" spans="1:37" x14ac:dyDescent="0.35">
      <c r="A68" s="8" t="s">
        <v>172</v>
      </c>
      <c r="B68" s="9" t="s">
        <v>127</v>
      </c>
      <c r="C68" s="9" t="s">
        <v>126</v>
      </c>
      <c r="D68" s="77"/>
      <c r="E68" s="78">
        <v>20151</v>
      </c>
      <c r="G68" s="79">
        <v>1879</v>
      </c>
      <c r="H68" s="79">
        <v>1840</v>
      </c>
      <c r="I68" s="79">
        <v>1840</v>
      </c>
      <c r="J68" s="107">
        <v>1942</v>
      </c>
      <c r="L68" s="82">
        <v>5</v>
      </c>
      <c r="M68" s="115">
        <v>14</v>
      </c>
      <c r="N68" s="73"/>
      <c r="O68" s="83"/>
      <c r="P68" s="121">
        <v>7</v>
      </c>
      <c r="Q68" s="118">
        <v>4</v>
      </c>
      <c r="R68" s="108">
        <v>2</v>
      </c>
      <c r="S68" s="83">
        <v>2</v>
      </c>
      <c r="T68" s="82">
        <v>7</v>
      </c>
      <c r="U68" s="127">
        <v>6</v>
      </c>
      <c r="V68" s="108"/>
      <c r="W68" s="83">
        <v>1</v>
      </c>
      <c r="X68" s="82">
        <v>8</v>
      </c>
      <c r="Y68" s="127">
        <v>13</v>
      </c>
      <c r="Z68" s="108">
        <v>1</v>
      </c>
      <c r="AA68" s="83"/>
      <c r="AB68" s="75"/>
      <c r="AC68" s="81">
        <f>IF(G68=0,0,IF($D68="X",Constanten!B$3,1)*(Constanten!B$9+M68*Constanten!B$6+N68*Constanten!B$7+O68*Constanten!B$8)*Constanten!B$2+G68*Constanten!B$4*Constanten!B$2)</f>
        <v>190167</v>
      </c>
      <c r="AD68" s="81">
        <f>IF(H68=0,0,IF($D68="X",Constanten!C$3,1)*(Constanten!C$9+Q68*Constanten!C$6+R68*Constanten!C$7+S68*Constanten!C$8)*Constanten!C$2+H68*Constanten!C$4*Constanten!C$2)</f>
        <v>214680</v>
      </c>
      <c r="AE68" s="81">
        <f>IF(I68=0,0,IF($D68="X",Constanten!D$3,1)*(Constanten!D$9+T68*Constanten!D$5+U68*Constanten!D$6+V68*Constanten!D$7+W68*Constanten!D$8)*Constanten!D$2+I68*Constanten!D$4*Constanten!D$2)</f>
        <v>210400</v>
      </c>
      <c r="AF68" s="20">
        <f>IF(J68=0,0,IF($D68="X",Constanten!E$3,1)*(Constanten!E$9+X68*Constanten!E$5+Y68*Constanten!E$6+Z68*Constanten!E$7+AA68*Constanten!E$8)*Constanten!E$2+J68*Constanten!E$4*Constanten!E$2)</f>
        <v>236070</v>
      </c>
      <c r="AH68" s="130">
        <f>IF(D68="x",0.5*P68*1000,P68*1000)+5000</f>
        <v>12000</v>
      </c>
      <c r="AI68" s="130">
        <v>0</v>
      </c>
      <c r="AJ68" s="142">
        <v>19060</v>
      </c>
      <c r="AK68" s="84">
        <v>0</v>
      </c>
    </row>
    <row r="69" spans="1:37" x14ac:dyDescent="0.35">
      <c r="A69" s="8" t="s">
        <v>173</v>
      </c>
      <c r="B69" s="9" t="s">
        <v>274</v>
      </c>
      <c r="C69" s="9" t="s">
        <v>128</v>
      </c>
      <c r="D69" s="77"/>
      <c r="E69" s="78">
        <v>20151</v>
      </c>
      <c r="G69" s="79">
        <v>288</v>
      </c>
      <c r="H69" s="79">
        <v>312</v>
      </c>
      <c r="I69" s="79">
        <v>363</v>
      </c>
      <c r="J69" s="107">
        <v>382</v>
      </c>
      <c r="L69" s="82"/>
      <c r="M69" s="115">
        <v>1</v>
      </c>
      <c r="N69" s="73"/>
      <c r="O69" s="83"/>
      <c r="P69" s="121"/>
      <c r="Q69" s="111"/>
      <c r="R69" s="73"/>
      <c r="S69" s="83"/>
      <c r="T69" s="82"/>
      <c r="U69" s="124">
        <v>1</v>
      </c>
      <c r="V69" s="73"/>
      <c r="W69" s="83"/>
      <c r="X69" s="82"/>
      <c r="Y69" s="124">
        <v>1</v>
      </c>
      <c r="Z69" s="73"/>
      <c r="AA69" s="83"/>
      <c r="AB69" s="75"/>
      <c r="AC69" s="81">
        <f>IF(G69=0,0,IF($D69="X",Constanten!B$3,1)*(Constanten!B$9+M69*Constanten!B$6+N69*Constanten!B$7+O69*Constanten!B$8)*Constanten!B$2+G69*Constanten!B$4*Constanten!B$2)</f>
        <v>48024</v>
      </c>
      <c r="AD69" s="81">
        <f>IF(H69=0,0,IF($D69="X",Constanten!C$3,1)*(Constanten!C$9+Q69*Constanten!C$6+R69*Constanten!C$7+S69*Constanten!C$8)*Constanten!C$2+H69*Constanten!C$4*Constanten!C$2)</f>
        <v>49024</v>
      </c>
      <c r="AE69" s="81">
        <f>IF(I69=0,0,IF($D69="X",Constanten!D$3,1)*(Constanten!D$9+T69*Constanten!D$5+U69*Constanten!D$6+V69*Constanten!D$7+W69*Constanten!D$8)*Constanten!D$2+I69*Constanten!D$4*Constanten!D$2)</f>
        <v>57855</v>
      </c>
      <c r="AF69" s="20">
        <f>IF(J69=0,0,IF($D69="X",Constanten!E$3,1)*(Constanten!E$9+X69*Constanten!E$5+Y69*Constanten!E$6+Z69*Constanten!E$7+AA69*Constanten!E$8)*Constanten!E$2+J69*Constanten!E$4*Constanten!E$2)</f>
        <v>59470</v>
      </c>
      <c r="AH69" s="130">
        <f>IF(D69="x",0.5*P69*1000,P69*1000)</f>
        <v>0</v>
      </c>
      <c r="AI69" s="130">
        <v>0</v>
      </c>
      <c r="AJ69" s="142">
        <v>1320</v>
      </c>
      <c r="AK69" s="84">
        <v>0</v>
      </c>
    </row>
    <row r="70" spans="1:37" x14ac:dyDescent="0.35">
      <c r="A70" s="8" t="s">
        <v>175</v>
      </c>
      <c r="B70" s="9" t="s">
        <v>253</v>
      </c>
      <c r="C70" s="9" t="s">
        <v>259</v>
      </c>
      <c r="D70" s="77"/>
      <c r="E70" s="78">
        <v>20151</v>
      </c>
      <c r="G70" s="79">
        <v>359</v>
      </c>
      <c r="H70" s="79">
        <v>321</v>
      </c>
      <c r="I70" s="79">
        <v>300</v>
      </c>
      <c r="J70" s="107">
        <v>307</v>
      </c>
      <c r="L70" s="82">
        <v>1</v>
      </c>
      <c r="M70" s="115"/>
      <c r="N70" s="73"/>
      <c r="O70" s="83"/>
      <c r="P70" s="121">
        <v>1</v>
      </c>
      <c r="Q70" s="111"/>
      <c r="R70" s="73"/>
      <c r="S70" s="83"/>
      <c r="T70" s="82"/>
      <c r="U70" s="124"/>
      <c r="V70" s="73"/>
      <c r="W70" s="83"/>
      <c r="X70" s="82">
        <v>2</v>
      </c>
      <c r="Y70" s="124"/>
      <c r="Z70" s="73"/>
      <c r="AA70" s="83"/>
      <c r="AB70" s="75"/>
      <c r="AC70" s="81">
        <f>IF(G70=0,0,IF($D70="X",Constanten!B$3,1)*(Constanten!B$9+M70*Constanten!B$6+N70*Constanten!B$7+O70*Constanten!B$8)*Constanten!B$2+G70*Constanten!B$4*Constanten!B$2)</f>
        <v>51207</v>
      </c>
      <c r="AD70" s="81">
        <f>IF(H70=0,0,IF($D70="X",Constanten!C$3,1)*(Constanten!C$9+Q70*Constanten!C$6+R70*Constanten!C$7+S70*Constanten!C$8)*Constanten!C$2+H70*Constanten!C$4*Constanten!C$2)</f>
        <v>49717</v>
      </c>
      <c r="AE70" s="81">
        <f>IF(I70=0,0,IF($D70="X",Constanten!D$3,1)*(Constanten!D$9+T70*Constanten!D$5+U70*Constanten!D$6+V70*Constanten!D$7+W70*Constanten!D$8)*Constanten!D$2+I70*Constanten!D$4*Constanten!D$2)</f>
        <v>50500</v>
      </c>
      <c r="AF70" s="20">
        <f>IF(J70=0,0,IF($D70="X",Constanten!E$3,1)*(Constanten!E$9+X70*Constanten!E$5+Y70*Constanten!E$6+Z70*Constanten!E$7+AA70*Constanten!E$8)*Constanten!E$2+J70*Constanten!E$4*Constanten!E$2)</f>
        <v>53095</v>
      </c>
      <c r="AH70" s="130">
        <f>IF(D70="x",0.5*P70*1000,P70*1000)+2500</f>
        <v>3500</v>
      </c>
      <c r="AI70" s="130">
        <v>0</v>
      </c>
      <c r="AJ70" s="142">
        <v>1250</v>
      </c>
      <c r="AK70" s="84">
        <v>0</v>
      </c>
    </row>
    <row r="71" spans="1:37" x14ac:dyDescent="0.35">
      <c r="A71" s="8" t="s">
        <v>174</v>
      </c>
      <c r="B71" s="9" t="s">
        <v>275</v>
      </c>
      <c r="C71" s="9" t="s">
        <v>129</v>
      </c>
      <c r="D71" s="77"/>
      <c r="E71" s="78">
        <v>20151</v>
      </c>
      <c r="G71" s="79">
        <v>415</v>
      </c>
      <c r="H71" s="79">
        <v>392</v>
      </c>
      <c r="I71" s="79">
        <v>415</v>
      </c>
      <c r="J71" s="107">
        <v>471</v>
      </c>
      <c r="L71" s="82">
        <v>3</v>
      </c>
      <c r="M71" s="115"/>
      <c r="N71" s="73"/>
      <c r="O71" s="83"/>
      <c r="P71" s="121">
        <v>1</v>
      </c>
      <c r="Q71" s="111"/>
      <c r="R71" s="73"/>
      <c r="S71" s="83"/>
      <c r="T71" s="82">
        <v>1</v>
      </c>
      <c r="U71" s="124"/>
      <c r="V71" s="73"/>
      <c r="W71" s="83"/>
      <c r="X71" s="82">
        <v>1</v>
      </c>
      <c r="Y71" s="124">
        <v>1</v>
      </c>
      <c r="Z71" s="73"/>
      <c r="AA71" s="83"/>
      <c r="AB71" s="75"/>
      <c r="AC71" s="81">
        <f>IF(G71=0,0,IF($D71="X",Constanten!B$3,1)*(Constanten!B$9+M71*Constanten!B$6+N71*Constanten!B$7+O71*Constanten!B$8)*Constanten!B$2+G71*Constanten!B$4*Constanten!B$2)</f>
        <v>55295</v>
      </c>
      <c r="AD71" s="81">
        <f>IF(H71=0,0,IF($D71="X",Constanten!C$3,1)*(Constanten!C$9+Q71*Constanten!C$6+R71*Constanten!C$7+S71*Constanten!C$8)*Constanten!C$2+H71*Constanten!C$4*Constanten!C$2)</f>
        <v>55184</v>
      </c>
      <c r="AE71" s="81">
        <f>IF(I71=0,0,IF($D71="X",Constanten!D$3,1)*(Constanten!D$9+T71*Constanten!D$5+U71*Constanten!D$6+V71*Constanten!D$7+W71*Constanten!D$8)*Constanten!D$2+I71*Constanten!D$4*Constanten!D$2)</f>
        <v>61275</v>
      </c>
      <c r="AF71" s="20">
        <f>IF(J71=0,0,IF($D71="X",Constanten!E$3,1)*(Constanten!E$9+X71*Constanten!E$5+Y71*Constanten!E$6+Z71*Constanten!E$7+AA71*Constanten!E$8)*Constanten!E$2+J71*Constanten!E$4*Constanten!E$2)</f>
        <v>68035</v>
      </c>
      <c r="AH71" s="130">
        <f>IF(D71="x",0.5*P71*1000,P71*1000)</f>
        <v>1000</v>
      </c>
      <c r="AI71" s="130">
        <v>0</v>
      </c>
      <c r="AJ71" s="142">
        <v>6580</v>
      </c>
      <c r="AK71" s="84">
        <v>0</v>
      </c>
    </row>
    <row r="72" spans="1:37" x14ac:dyDescent="0.35">
      <c r="A72" s="8" t="s">
        <v>252</v>
      </c>
      <c r="B72" s="9" t="s">
        <v>276</v>
      </c>
      <c r="C72" s="9" t="s">
        <v>258</v>
      </c>
      <c r="D72" s="77"/>
      <c r="E72" s="78">
        <v>20151</v>
      </c>
      <c r="G72" s="79">
        <v>525</v>
      </c>
      <c r="H72" s="79">
        <v>546</v>
      </c>
      <c r="I72" s="79">
        <v>518</v>
      </c>
      <c r="J72" s="107">
        <v>508</v>
      </c>
      <c r="L72" s="82">
        <v>1</v>
      </c>
      <c r="M72" s="115">
        <v>15</v>
      </c>
      <c r="N72" s="73">
        <v>13</v>
      </c>
      <c r="O72" s="83">
        <v>1</v>
      </c>
      <c r="P72" s="121">
        <v>1</v>
      </c>
      <c r="Q72" s="111">
        <v>11</v>
      </c>
      <c r="R72" s="73">
        <v>17</v>
      </c>
      <c r="S72" s="83">
        <v>3</v>
      </c>
      <c r="T72" s="82">
        <v>2</v>
      </c>
      <c r="U72" s="124">
        <v>23</v>
      </c>
      <c r="V72" s="73">
        <v>12</v>
      </c>
      <c r="W72" s="83">
        <v>2</v>
      </c>
      <c r="X72" s="82"/>
      <c r="Y72" s="124">
        <v>16</v>
      </c>
      <c r="Z72" s="73">
        <v>9</v>
      </c>
      <c r="AA72" s="83">
        <v>3</v>
      </c>
      <c r="AB72" s="75"/>
      <c r="AC72" s="81">
        <f>IF(G72=0,0,IF($D72="X",Constanten!B$3,1)*(Constanten!B$9+M72*Constanten!B$6+N72*Constanten!B$7+O72*Constanten!B$8)*Constanten!B$2+G72*Constanten!B$4*Constanten!B$2)</f>
        <v>233325</v>
      </c>
      <c r="AD72" s="81">
        <f>IF(H72=0,0,IF($D72="X",Constanten!C$3,1)*(Constanten!C$9+Q72*Constanten!C$6+R72*Constanten!C$7+S72*Constanten!C$8)*Constanten!C$2+H72*Constanten!C$4*Constanten!C$2)</f>
        <v>289042</v>
      </c>
      <c r="AE72" s="81">
        <f>IF(I72=0,0,IF($D72="X",Constanten!D$3,1)*(Constanten!D$9+T72*Constanten!D$5+U72*Constanten!D$6+V72*Constanten!D$7+W72*Constanten!D$8)*Constanten!D$2+I72*Constanten!D$4*Constanten!D$2)</f>
        <v>281030</v>
      </c>
      <c r="AF72" s="20">
        <f>IF(J72=0,0,IF($D72="X",Constanten!E$3,1)*(Constanten!E$9+X72*Constanten!E$5+Y72*Constanten!E$6+Z72*Constanten!E$7+AA72*Constanten!E$8)*Constanten!E$2+J72*Constanten!E$4*Constanten!E$2)</f>
        <v>238180</v>
      </c>
      <c r="AH72" s="130">
        <f>IF(D72="x",0.5*P72*1000,P72*1000)+2500</f>
        <v>3500</v>
      </c>
      <c r="AI72" s="130">
        <f>2500</f>
        <v>2500</v>
      </c>
      <c r="AJ72" s="142">
        <v>11030</v>
      </c>
      <c r="AK72" s="84">
        <v>0</v>
      </c>
    </row>
    <row r="73" spans="1:37" x14ac:dyDescent="0.35">
      <c r="A73" s="8" t="s">
        <v>181</v>
      </c>
      <c r="B73" s="9" t="s">
        <v>277</v>
      </c>
      <c r="C73" s="9" t="s">
        <v>264</v>
      </c>
      <c r="D73" s="77"/>
      <c r="E73" s="78">
        <v>20151</v>
      </c>
      <c r="G73" s="79">
        <v>1458</v>
      </c>
      <c r="H73" s="79">
        <v>1323</v>
      </c>
      <c r="I73" s="79">
        <v>1317</v>
      </c>
      <c r="J73" s="107">
        <v>1236</v>
      </c>
      <c r="L73" s="82">
        <v>8</v>
      </c>
      <c r="M73" s="115">
        <v>9</v>
      </c>
      <c r="N73" s="73">
        <v>1</v>
      </c>
      <c r="O73" s="83"/>
      <c r="P73" s="121">
        <v>4</v>
      </c>
      <c r="Q73" s="118">
        <v>2</v>
      </c>
      <c r="R73" s="108">
        <v>1</v>
      </c>
      <c r="S73" s="83"/>
      <c r="T73" s="82">
        <v>11</v>
      </c>
      <c r="U73" s="127">
        <v>5</v>
      </c>
      <c r="V73" s="108">
        <v>1</v>
      </c>
      <c r="W73" s="83"/>
      <c r="X73" s="82">
        <v>5</v>
      </c>
      <c r="Y73" s="127">
        <v>5</v>
      </c>
      <c r="Z73" s="108"/>
      <c r="AA73" s="83">
        <v>2</v>
      </c>
      <c r="AB73" s="75"/>
      <c r="AC73" s="81">
        <f>IF(G73=0,0,IF($D73="X",Constanten!B$3,1)*(Constanten!B$9+M73*Constanten!B$6+N73*Constanten!B$7+O73*Constanten!B$8)*Constanten!B$2+G73*Constanten!B$4*Constanten!B$2)</f>
        <v>159434</v>
      </c>
      <c r="AD73" s="81">
        <f>IF(H73=0,0,IF($D73="X",Constanten!C$3,1)*(Constanten!C$9+Q73*Constanten!C$6+R73*Constanten!C$7+S73*Constanten!C$8)*Constanten!C$2+H73*Constanten!C$4*Constanten!C$2)</f>
        <v>140871</v>
      </c>
      <c r="AE73" s="81">
        <f>IF(I73=0,0,IF($D73="X",Constanten!D$3,1)*(Constanten!D$9+T73*Constanten!D$5+U73*Constanten!D$6+V73*Constanten!D$7+W73*Constanten!D$8)*Constanten!D$2+I73*Constanten!D$4*Constanten!D$2)</f>
        <v>169945</v>
      </c>
      <c r="AF73" s="20">
        <f>IF(J73=0,0,IF($D73="X",Constanten!E$3,1)*(Constanten!E$9+X73*Constanten!E$5+Y73*Constanten!E$6+Z73*Constanten!E$7+AA73*Constanten!E$8)*Constanten!E$2+J73*Constanten!E$4*Constanten!E$2)</f>
        <v>165060</v>
      </c>
      <c r="AH73" s="130">
        <f>IF(D73="x",0.5*P73*1000,P73*1000)</f>
        <v>4000</v>
      </c>
      <c r="AI73" s="130">
        <v>0</v>
      </c>
      <c r="AJ73" s="142">
        <v>6180</v>
      </c>
      <c r="AK73" s="84">
        <v>0</v>
      </c>
    </row>
    <row r="74" spans="1:37" x14ac:dyDescent="0.35">
      <c r="A74" s="8" t="s">
        <v>182</v>
      </c>
      <c r="B74" s="9" t="s">
        <v>278</v>
      </c>
      <c r="C74" s="9" t="s">
        <v>265</v>
      </c>
      <c r="D74" s="77" t="s">
        <v>161</v>
      </c>
      <c r="E74" s="78">
        <v>20151</v>
      </c>
      <c r="G74" s="79">
        <v>85</v>
      </c>
      <c r="H74" s="79">
        <v>84</v>
      </c>
      <c r="I74" s="79">
        <v>85</v>
      </c>
      <c r="J74" s="107">
        <v>83</v>
      </c>
      <c r="L74" s="82"/>
      <c r="M74" s="115">
        <v>6</v>
      </c>
      <c r="N74" s="73"/>
      <c r="O74" s="83">
        <v>1</v>
      </c>
      <c r="P74" s="121">
        <v>1</v>
      </c>
      <c r="Q74" s="111">
        <v>7</v>
      </c>
      <c r="R74" s="73">
        <v>2</v>
      </c>
      <c r="S74" s="83"/>
      <c r="T74" s="82"/>
      <c r="U74" s="124">
        <v>9</v>
      </c>
      <c r="V74" s="73"/>
      <c r="W74" s="83"/>
      <c r="X74" s="82"/>
      <c r="Y74" s="124">
        <v>8</v>
      </c>
      <c r="Z74" s="73"/>
      <c r="AA74" s="83"/>
      <c r="AB74" s="75"/>
      <c r="AC74" s="81">
        <f>IF(G74=0,0,IF($D74="X",Constanten!B$3,1)*(Constanten!B$9+M74*Constanten!B$6+N74*Constanten!B$7+O74*Constanten!B$8)*Constanten!B$2+G74*Constanten!B$4*Constanten!B$2)</f>
        <v>29705</v>
      </c>
      <c r="AD74" s="81">
        <f>IF(H74=0,0,IF($D74="X",Constanten!C$3,1)*(Constanten!C$9+Q74*Constanten!C$6+R74*Constanten!C$7+S74*Constanten!C$8)*Constanten!C$2+H74*Constanten!C$4*Constanten!C$2)</f>
        <v>35968</v>
      </c>
      <c r="AE74" s="81">
        <f>IF(I74=0,0,IF($D74="X",Constanten!D$3,1)*(Constanten!D$9+T74*Constanten!D$5+U74*Constanten!D$6+V74*Constanten!D$7+W74*Constanten!D$8)*Constanten!D$2+I74*Constanten!D$4*Constanten!D$2)</f>
        <v>28725</v>
      </c>
      <c r="AF74" s="20">
        <f>IF(J74=0,0,IF($D74="X",Constanten!E$3,1)*(Constanten!E$9+X74*Constanten!E$5+Y74*Constanten!E$6+Z74*Constanten!E$7+AA74*Constanten!E$8)*Constanten!E$2+J74*Constanten!E$4*Constanten!E$2)</f>
        <v>27555</v>
      </c>
      <c r="AH74" s="130">
        <f>IF(D74="x",0.5*P74*1000,P74*1000)</f>
        <v>500</v>
      </c>
      <c r="AI74" s="130">
        <v>0</v>
      </c>
      <c r="AJ74" s="142">
        <v>0</v>
      </c>
      <c r="AK74" s="84">
        <v>0</v>
      </c>
    </row>
    <row r="75" spans="1:37" x14ac:dyDescent="0.35">
      <c r="A75" s="8" t="s">
        <v>189</v>
      </c>
      <c r="B75" s="9" t="s">
        <v>130</v>
      </c>
      <c r="C75" s="9" t="s">
        <v>130</v>
      </c>
      <c r="D75" s="77"/>
      <c r="E75" s="78">
        <v>41545</v>
      </c>
      <c r="G75" s="79">
        <v>773</v>
      </c>
      <c r="H75" s="79">
        <v>738</v>
      </c>
      <c r="I75" s="79">
        <v>702</v>
      </c>
      <c r="J75" s="107">
        <v>638</v>
      </c>
      <c r="L75" s="82">
        <v>6</v>
      </c>
      <c r="M75" s="115">
        <v>6</v>
      </c>
      <c r="N75" s="73"/>
      <c r="O75" s="83">
        <v>2</v>
      </c>
      <c r="P75" s="121">
        <v>2</v>
      </c>
      <c r="Q75" s="111">
        <v>9</v>
      </c>
      <c r="R75" s="73">
        <v>3</v>
      </c>
      <c r="S75" s="83">
        <v>5</v>
      </c>
      <c r="T75" s="82">
        <v>9</v>
      </c>
      <c r="U75" s="124">
        <v>2</v>
      </c>
      <c r="V75" s="73"/>
      <c r="W75" s="83">
        <v>2</v>
      </c>
      <c r="X75" s="82">
        <v>3</v>
      </c>
      <c r="Y75" s="124">
        <v>6</v>
      </c>
      <c r="Z75" s="73">
        <v>1</v>
      </c>
      <c r="AA75" s="83"/>
      <c r="AB75" s="75"/>
      <c r="AC75" s="81">
        <f>IF(G75=0,0,IF($D75="X",Constanten!B$3,1)*(Constanten!B$9+M75*Constanten!B$6+N75*Constanten!B$7+O75*Constanten!B$8)*Constanten!B$2+G75*Constanten!B$4*Constanten!B$2)</f>
        <v>113429</v>
      </c>
      <c r="AD75" s="81">
        <f>IF(H75=0,0,IF($D75="X",Constanten!C$3,1)*(Constanten!C$9+Q75*Constanten!C$6+R75*Constanten!C$7+S75*Constanten!C$8)*Constanten!C$2+H75*Constanten!C$4*Constanten!C$2)</f>
        <v>179826</v>
      </c>
      <c r="AE75" s="81">
        <f>IF(I75=0,0,IF($D75="X",Constanten!D$3,1)*(Constanten!D$9+T75*Constanten!D$5+U75*Constanten!D$6+V75*Constanten!D$7+W75*Constanten!D$8)*Constanten!D$2+I75*Constanten!D$4*Constanten!D$2)</f>
        <v>117670</v>
      </c>
      <c r="AF75" s="20">
        <f>IF(J75=0,0,IF($D75="X",Constanten!E$3,1)*(Constanten!E$9+X75*Constanten!E$5+Y75*Constanten!E$6+Z75*Constanten!E$7+AA75*Constanten!E$8)*Constanten!E$2+J75*Constanten!E$4*Constanten!E$2)</f>
        <v>106230</v>
      </c>
      <c r="AH75" s="130">
        <f>IF(D75="x",0.5*P75*1000,P75*1000)+8750</f>
        <v>10750</v>
      </c>
      <c r="AI75" s="130">
        <f>2500</f>
        <v>2500</v>
      </c>
      <c r="AJ75" s="142">
        <v>2570</v>
      </c>
      <c r="AK75" s="84">
        <v>0</v>
      </c>
    </row>
    <row r="76" spans="1:37" x14ac:dyDescent="0.35">
      <c r="A76" s="8" t="s">
        <v>190</v>
      </c>
      <c r="B76" s="9" t="s">
        <v>130</v>
      </c>
      <c r="C76" s="9" t="s">
        <v>131</v>
      </c>
      <c r="D76" s="77" t="s">
        <v>161</v>
      </c>
      <c r="E76" s="78">
        <v>41545</v>
      </c>
      <c r="G76" s="79">
        <v>217</v>
      </c>
      <c r="H76" s="79">
        <v>212</v>
      </c>
      <c r="I76" s="79">
        <v>178</v>
      </c>
      <c r="J76" s="107">
        <v>135</v>
      </c>
      <c r="L76" s="82">
        <v>1</v>
      </c>
      <c r="M76" s="115">
        <v>26</v>
      </c>
      <c r="N76" s="73">
        <v>2</v>
      </c>
      <c r="O76" s="83">
        <v>1</v>
      </c>
      <c r="P76" s="121">
        <v>2</v>
      </c>
      <c r="Q76" s="111">
        <v>22</v>
      </c>
      <c r="R76" s="73">
        <v>1</v>
      </c>
      <c r="S76" s="83"/>
      <c r="T76" s="82"/>
      <c r="U76" s="124">
        <v>10</v>
      </c>
      <c r="V76" s="73">
        <v>2</v>
      </c>
      <c r="W76" s="83"/>
      <c r="X76" s="82">
        <v>2</v>
      </c>
      <c r="Y76" s="124">
        <v>7</v>
      </c>
      <c r="Z76" s="73"/>
      <c r="AA76" s="83"/>
      <c r="AB76" s="75"/>
      <c r="AC76" s="81">
        <f>IF(G76=0,0,IF($D76="X",Constanten!B$3,1)*(Constanten!B$9+M76*Constanten!B$6+N76*Constanten!B$7+O76*Constanten!B$8)*Constanten!B$2+G76*Constanten!B$4*Constanten!B$2)</f>
        <v>69341</v>
      </c>
      <c r="AD76" s="81">
        <f>IF(H76=0,0,IF($D76="X",Constanten!C$3,1)*(Constanten!C$9+Q76*Constanten!C$6+R76*Constanten!C$7+S76*Constanten!C$8)*Constanten!C$2+H76*Constanten!C$4*Constanten!C$2)</f>
        <v>55824</v>
      </c>
      <c r="AE76" s="81">
        <f>IF(I76=0,0,IF($D76="X",Constanten!D$3,1)*(Constanten!D$9+T76*Constanten!D$5+U76*Constanten!D$6+V76*Constanten!D$7+W76*Constanten!D$8)*Constanten!D$2+I76*Constanten!D$4*Constanten!D$2)</f>
        <v>49630</v>
      </c>
      <c r="AF76" s="20">
        <f>IF(J76=0,0,IF($D76="X",Constanten!E$3,1)*(Constanten!E$9+X76*Constanten!E$5+Y76*Constanten!E$6+Z76*Constanten!E$7+AA76*Constanten!E$8)*Constanten!E$2+J76*Constanten!E$4*Constanten!E$2)</f>
        <v>31975</v>
      </c>
      <c r="AH76" s="130">
        <f>IF(D76="x",0.5*P76*1000,P76*1000)</f>
        <v>1000</v>
      </c>
      <c r="AI76" s="130">
        <v>0</v>
      </c>
      <c r="AJ76" s="142">
        <v>0</v>
      </c>
      <c r="AK76" s="84">
        <v>0</v>
      </c>
    </row>
    <row r="77" spans="1:37" x14ac:dyDescent="0.35">
      <c r="A77" s="8" t="s">
        <v>213</v>
      </c>
      <c r="B77" s="43" t="s">
        <v>132</v>
      </c>
      <c r="C77" s="9" t="s">
        <v>132</v>
      </c>
      <c r="D77" s="77"/>
      <c r="E77" s="78">
        <v>20151</v>
      </c>
      <c r="G77" s="79">
        <v>448</v>
      </c>
      <c r="H77" s="79">
        <v>478</v>
      </c>
      <c r="I77" s="79">
        <v>460</v>
      </c>
      <c r="J77" s="107">
        <v>497</v>
      </c>
      <c r="L77" s="82">
        <v>15</v>
      </c>
      <c r="M77" s="115">
        <v>4</v>
      </c>
      <c r="N77" s="73">
        <v>2</v>
      </c>
      <c r="O77" s="83"/>
      <c r="P77" s="121">
        <v>9</v>
      </c>
      <c r="Q77" s="111">
        <v>8</v>
      </c>
      <c r="R77" s="73">
        <v>1</v>
      </c>
      <c r="S77" s="83">
        <v>1</v>
      </c>
      <c r="T77" s="82">
        <v>9</v>
      </c>
      <c r="U77" s="124">
        <v>9</v>
      </c>
      <c r="V77" s="73">
        <v>1</v>
      </c>
      <c r="W77" s="83"/>
      <c r="X77" s="82">
        <v>14</v>
      </c>
      <c r="Y77" s="124">
        <v>7</v>
      </c>
      <c r="Z77" s="73">
        <v>1</v>
      </c>
      <c r="AA77" s="83"/>
      <c r="AB77" s="75"/>
      <c r="AC77" s="81">
        <f>IF(G77=0,0,IF($D77="X",Constanten!B$3,1)*(Constanten!B$9+M77*Constanten!B$6+N77*Constanten!B$7+O77*Constanten!B$8)*Constanten!B$2+G77*Constanten!B$4*Constanten!B$2)</f>
        <v>85704</v>
      </c>
      <c r="AD77" s="81">
        <f>IF(H77=0,0,IF($D77="X",Constanten!C$3,1)*(Constanten!C$9+Q77*Constanten!C$6+R77*Constanten!C$7+S77*Constanten!C$8)*Constanten!C$2+H77*Constanten!C$4*Constanten!C$2)</f>
        <v>97806</v>
      </c>
      <c r="AE77" s="81">
        <f>IF(I77=0,0,IF($D77="X",Constanten!D$3,1)*(Constanten!D$9+T77*Constanten!D$5+U77*Constanten!D$6+V77*Constanten!D$7+W77*Constanten!D$8)*Constanten!D$2+I77*Constanten!D$4*Constanten!D$2)</f>
        <v>103100</v>
      </c>
      <c r="AF77" s="20">
        <f>IF(J77=0,0,IF($D77="X",Constanten!E$3,1)*(Constanten!E$9+X77*Constanten!E$5+Y77*Constanten!E$6+Z77*Constanten!E$7+AA77*Constanten!E$8)*Constanten!E$2+J77*Constanten!E$4*Constanten!E$2)</f>
        <v>107245</v>
      </c>
      <c r="AH77" s="130">
        <f>IF(D77="x",0.5*P77*1000,P77*1000)+10000</f>
        <v>19000</v>
      </c>
      <c r="AI77" s="130">
        <v>0</v>
      </c>
      <c r="AJ77" s="142">
        <v>2710</v>
      </c>
      <c r="AK77" s="84">
        <v>0</v>
      </c>
    </row>
    <row r="78" spans="1:37" x14ac:dyDescent="0.35">
      <c r="A78" s="8" t="s">
        <v>184</v>
      </c>
      <c r="B78" s="9" t="s">
        <v>297</v>
      </c>
      <c r="C78" s="9" t="s">
        <v>133</v>
      </c>
      <c r="D78" s="77"/>
      <c r="E78" s="78">
        <v>67237</v>
      </c>
      <c r="G78" s="79">
        <v>500</v>
      </c>
      <c r="H78" s="79">
        <v>508</v>
      </c>
      <c r="I78" s="79">
        <v>507</v>
      </c>
      <c r="J78" s="107">
        <v>503</v>
      </c>
      <c r="L78" s="82">
        <v>1</v>
      </c>
      <c r="M78" s="115"/>
      <c r="N78" s="73"/>
      <c r="O78" s="83"/>
      <c r="P78" s="121">
        <v>1</v>
      </c>
      <c r="Q78" s="111">
        <v>4</v>
      </c>
      <c r="R78" s="73"/>
      <c r="S78" s="83">
        <v>1</v>
      </c>
      <c r="T78" s="82"/>
      <c r="U78" s="124">
        <v>2</v>
      </c>
      <c r="V78" s="73"/>
      <c r="W78" s="83">
        <v>1</v>
      </c>
      <c r="X78" s="82"/>
      <c r="Y78" s="124">
        <v>4</v>
      </c>
      <c r="Z78" s="73">
        <v>1</v>
      </c>
      <c r="AA78" s="83"/>
      <c r="AB78" s="75"/>
      <c r="AC78" s="81">
        <f>IF(G78=0,0,IF($D78="X",Constanten!B$3,1)*(Constanten!B$9+M78*Constanten!B$6+N78*Constanten!B$7+O78*Constanten!B$8)*Constanten!B$2+G78*Constanten!B$4*Constanten!B$2)</f>
        <v>61500</v>
      </c>
      <c r="AD78" s="81">
        <f>IF(H78=0,0,IF($D78="X",Constanten!C$3,1)*(Constanten!C$9+Q78*Constanten!C$6+R78*Constanten!C$7+S78*Constanten!C$8)*Constanten!C$2+H78*Constanten!C$4*Constanten!C$2)</f>
        <v>82116</v>
      </c>
      <c r="AE78" s="81">
        <f>IF(I78=0,0,IF($D78="X",Constanten!D$3,1)*(Constanten!D$9+T78*Constanten!D$5+U78*Constanten!D$6+V78*Constanten!D$7+W78*Constanten!D$8)*Constanten!D$2+I78*Constanten!D$4*Constanten!D$2)</f>
        <v>82095</v>
      </c>
      <c r="AF78" s="20">
        <f>IF(J78=0,0,IF($D78="X",Constanten!E$3,1)*(Constanten!E$9+X78*Constanten!E$5+Y78*Constanten!E$6+Z78*Constanten!E$7+AA78*Constanten!E$8)*Constanten!E$2+J78*Constanten!E$4*Constanten!E$2)</f>
        <v>87755</v>
      </c>
      <c r="AH78" s="130">
        <f>IF(D78="x",0.5*P78*1000,P78*1000)+7500</f>
        <v>8500</v>
      </c>
      <c r="AI78" s="130">
        <v>0</v>
      </c>
      <c r="AJ78" s="142">
        <v>6890</v>
      </c>
      <c r="AK78" s="84">
        <v>0</v>
      </c>
    </row>
    <row r="79" spans="1:37" x14ac:dyDescent="0.35">
      <c r="A79" s="8" t="s">
        <v>230</v>
      </c>
      <c r="B79" s="9" t="s">
        <v>134</v>
      </c>
      <c r="C79" s="9" t="s">
        <v>135</v>
      </c>
      <c r="D79" s="77"/>
      <c r="E79" s="78">
        <v>41071</v>
      </c>
      <c r="G79" s="79">
        <v>209</v>
      </c>
      <c r="H79" s="79">
        <v>215</v>
      </c>
      <c r="I79" s="79">
        <v>212</v>
      </c>
      <c r="J79" s="107">
        <v>253</v>
      </c>
      <c r="L79" s="82">
        <v>2</v>
      </c>
      <c r="M79" s="115">
        <v>3</v>
      </c>
      <c r="N79" s="73">
        <v>1</v>
      </c>
      <c r="O79" s="83">
        <v>1</v>
      </c>
      <c r="P79" s="121">
        <v>2</v>
      </c>
      <c r="Q79" s="111">
        <v>7</v>
      </c>
      <c r="R79" s="73">
        <v>2</v>
      </c>
      <c r="S79" s="83">
        <v>2</v>
      </c>
      <c r="T79" s="82">
        <v>5</v>
      </c>
      <c r="U79" s="124">
        <v>3</v>
      </c>
      <c r="V79" s="73"/>
      <c r="W79" s="83"/>
      <c r="X79" s="82">
        <v>7</v>
      </c>
      <c r="Y79" s="124">
        <v>9</v>
      </c>
      <c r="Z79" s="73">
        <v>1</v>
      </c>
      <c r="AA79" s="83"/>
      <c r="AB79" s="75"/>
      <c r="AC79" s="81">
        <f>IF(G79=0,0,IF($D79="X",Constanten!B$3,1)*(Constanten!B$9+M79*Constanten!B$6+N79*Constanten!B$7+O79*Constanten!B$8)*Constanten!B$2+G79*Constanten!B$4*Constanten!B$2)</f>
        <v>66257</v>
      </c>
      <c r="AD79" s="81">
        <f>IF(H79=0,0,IF($D79="X",Constanten!C$3,1)*(Constanten!C$9+Q79*Constanten!C$6+R79*Constanten!C$7+S79*Constanten!C$8)*Constanten!C$2+H79*Constanten!C$4*Constanten!C$2)</f>
        <v>95555</v>
      </c>
      <c r="AE79" s="81">
        <f>IF(I79=0,0,IF($D79="X",Constanten!D$3,1)*(Constanten!D$9+T79*Constanten!D$5+U79*Constanten!D$6+V79*Constanten!D$7+W79*Constanten!D$8)*Constanten!D$2+I79*Constanten!D$4*Constanten!D$2)</f>
        <v>54020</v>
      </c>
      <c r="AF79" s="20">
        <f>IF(J79=0,0,IF($D79="X",Constanten!E$3,1)*(Constanten!E$9+X79*Constanten!E$5+Y79*Constanten!E$6+Z79*Constanten!E$7+AA79*Constanten!E$8)*Constanten!E$2+J79*Constanten!E$4*Constanten!E$2)</f>
        <v>83505</v>
      </c>
      <c r="AH79" s="130">
        <f>IF(D79="x",0.5*P79*1000,P79*1000)+7500+5000</f>
        <v>14500</v>
      </c>
      <c r="AI79" s="130">
        <f>1250</f>
        <v>1250</v>
      </c>
      <c r="AJ79" s="142">
        <v>19780</v>
      </c>
      <c r="AK79" s="84">
        <v>0</v>
      </c>
    </row>
    <row r="80" spans="1:37" x14ac:dyDescent="0.35">
      <c r="A80" s="8" t="s">
        <v>229</v>
      </c>
      <c r="B80" s="9" t="s">
        <v>136</v>
      </c>
      <c r="C80" s="9" t="s">
        <v>137</v>
      </c>
      <c r="D80" s="77"/>
      <c r="E80" s="78">
        <v>41071</v>
      </c>
      <c r="G80" s="79">
        <v>200</v>
      </c>
      <c r="H80" s="79">
        <v>229</v>
      </c>
      <c r="I80" s="79">
        <v>241</v>
      </c>
      <c r="J80" s="107">
        <v>301</v>
      </c>
      <c r="L80" s="82">
        <v>6</v>
      </c>
      <c r="M80" s="115">
        <v>3</v>
      </c>
      <c r="N80" s="73">
        <v>1</v>
      </c>
      <c r="O80" s="83">
        <v>1</v>
      </c>
      <c r="P80" s="121">
        <v>6</v>
      </c>
      <c r="Q80" s="111">
        <v>1</v>
      </c>
      <c r="R80" s="73">
        <v>1</v>
      </c>
      <c r="S80" s="83"/>
      <c r="T80" s="82">
        <v>3</v>
      </c>
      <c r="U80" s="124">
        <v>1</v>
      </c>
      <c r="V80" s="73">
        <v>2</v>
      </c>
      <c r="W80" s="83"/>
      <c r="X80" s="82">
        <v>18</v>
      </c>
      <c r="Y80" s="124">
        <v>2</v>
      </c>
      <c r="Z80" s="73"/>
      <c r="AA80" s="83"/>
      <c r="AB80" s="75"/>
      <c r="AC80" s="81">
        <f>IF(G80=0,0,IF($D80="X",Constanten!B$3,1)*(Constanten!B$9+M80*Constanten!B$6+N80*Constanten!B$7+O80*Constanten!B$8)*Constanten!B$2+G80*Constanten!B$4*Constanten!B$2)</f>
        <v>65600</v>
      </c>
      <c r="AD80" s="81">
        <f>IF(H80=0,0,IF($D80="X",Constanten!C$3,1)*(Constanten!C$9+Q80*Constanten!C$6+R80*Constanten!C$7+S80*Constanten!C$8)*Constanten!C$2+H80*Constanten!C$4*Constanten!C$2)</f>
        <v>54633</v>
      </c>
      <c r="AE80" s="81">
        <f>IF(I80=0,0,IF($D80="X",Constanten!D$3,1)*(Constanten!D$9+T80*Constanten!D$5+U80*Constanten!D$6+V80*Constanten!D$7+W80*Constanten!D$8)*Constanten!D$2+I80*Constanten!D$4*Constanten!D$2)</f>
        <v>74485</v>
      </c>
      <c r="AF80" s="20">
        <f>IF(J80=0,0,IF($D80="X",Constanten!E$3,1)*(Constanten!E$9+X80*Constanten!E$5+Y80*Constanten!E$6+Z80*Constanten!E$7+AA80*Constanten!E$8)*Constanten!E$2+J80*Constanten!E$4*Constanten!E$2)</f>
        <v>72585</v>
      </c>
      <c r="AH80" s="130">
        <f>IF(D80="x",0.5*P80*1000,P80*1000)</f>
        <v>6000</v>
      </c>
      <c r="AI80" s="130">
        <v>0</v>
      </c>
      <c r="AJ80" s="142">
        <v>10240</v>
      </c>
      <c r="AK80" s="84">
        <v>0</v>
      </c>
    </row>
    <row r="81" spans="1:37" x14ac:dyDescent="0.35">
      <c r="A81" s="8" t="s">
        <v>210</v>
      </c>
      <c r="B81" s="9" t="s">
        <v>138</v>
      </c>
      <c r="C81" s="9" t="s">
        <v>139</v>
      </c>
      <c r="D81" s="77"/>
      <c r="E81" s="78">
        <v>41071</v>
      </c>
      <c r="G81" s="79">
        <v>776</v>
      </c>
      <c r="H81" s="79">
        <v>821</v>
      </c>
      <c r="I81" s="79">
        <v>860</v>
      </c>
      <c r="J81" s="107">
        <v>868</v>
      </c>
      <c r="L81" s="82">
        <v>1</v>
      </c>
      <c r="M81" s="115"/>
      <c r="N81" s="73"/>
      <c r="O81" s="83"/>
      <c r="P81" s="121">
        <v>2</v>
      </c>
      <c r="Q81" s="111"/>
      <c r="R81" s="73">
        <v>2</v>
      </c>
      <c r="S81" s="83"/>
      <c r="T81" s="82">
        <v>1</v>
      </c>
      <c r="U81" s="124"/>
      <c r="V81" s="73"/>
      <c r="W81" s="83"/>
      <c r="X81" s="82">
        <v>2</v>
      </c>
      <c r="Y81" s="124"/>
      <c r="Z81" s="73"/>
      <c r="AA81" s="83"/>
      <c r="AB81" s="75"/>
      <c r="AC81" s="81">
        <f>IF(G81=0,0,IF($D81="X",Constanten!B$3,1)*(Constanten!B$9+M81*Constanten!B$6+N81*Constanten!B$7+O81*Constanten!B$8)*Constanten!B$2+G81*Constanten!B$4*Constanten!B$2)</f>
        <v>81648</v>
      </c>
      <c r="AD81" s="81">
        <f>IF(H81=0,0,IF($D81="X",Constanten!C$3,1)*(Constanten!C$9+Q81*Constanten!C$6+R81*Constanten!C$7+S81*Constanten!C$8)*Constanten!C$2+H81*Constanten!C$4*Constanten!C$2)</f>
        <v>108217</v>
      </c>
      <c r="AE81" s="81">
        <f>IF(I81=0,0,IF($D81="X",Constanten!D$3,1)*(Constanten!D$9+T81*Constanten!D$5+U81*Constanten!D$6+V81*Constanten!D$7+W81*Constanten!D$8)*Constanten!D$2+I81*Constanten!D$4*Constanten!D$2)</f>
        <v>99100</v>
      </c>
      <c r="AF81" s="20">
        <f>IF(J81=0,0,IF($D81="X",Constanten!E$3,1)*(Constanten!E$9+X81*Constanten!E$5+Y81*Constanten!E$6+Z81*Constanten!E$7+AA81*Constanten!E$8)*Constanten!E$2+J81*Constanten!E$4*Constanten!E$2)</f>
        <v>100780</v>
      </c>
      <c r="AH81" s="130">
        <f>IF(D81="x",0.5*P81*1000,P81*1000)+5000</f>
        <v>7000</v>
      </c>
      <c r="AI81" s="130">
        <v>0</v>
      </c>
      <c r="AJ81" s="142">
        <v>5630</v>
      </c>
      <c r="AK81" s="84">
        <v>0</v>
      </c>
    </row>
    <row r="82" spans="1:37" x14ac:dyDescent="0.35">
      <c r="A82" s="8" t="s">
        <v>212</v>
      </c>
      <c r="B82" s="9" t="s">
        <v>302</v>
      </c>
      <c r="C82" s="9" t="s">
        <v>301</v>
      </c>
      <c r="D82" s="77"/>
      <c r="E82" s="78">
        <v>41071</v>
      </c>
      <c r="G82" s="79">
        <v>213</v>
      </c>
      <c r="H82" s="79">
        <v>157</v>
      </c>
      <c r="I82" s="79">
        <v>131</v>
      </c>
      <c r="J82" s="107">
        <v>136</v>
      </c>
      <c r="L82" s="82">
        <v>1</v>
      </c>
      <c r="M82" s="115"/>
      <c r="N82" s="73"/>
      <c r="O82" s="83"/>
      <c r="P82" s="121"/>
      <c r="Q82" s="111"/>
      <c r="R82" s="73">
        <v>1</v>
      </c>
      <c r="S82" s="83"/>
      <c r="T82" s="82"/>
      <c r="U82" s="124">
        <v>1</v>
      </c>
      <c r="V82" s="73"/>
      <c r="W82" s="83"/>
      <c r="X82" s="82">
        <v>2</v>
      </c>
      <c r="Y82" s="124"/>
      <c r="Z82" s="73"/>
      <c r="AA82" s="83"/>
      <c r="AB82" s="75"/>
      <c r="AC82" s="81">
        <f>IF(G82=0,0,IF($D82="X",Constanten!B$3,1)*(Constanten!B$9+M82*Constanten!B$6+N82*Constanten!B$7+O82*Constanten!B$8)*Constanten!B$2+G82*Constanten!B$4*Constanten!B$2)</f>
        <v>40549</v>
      </c>
      <c r="AD82" s="81">
        <f>IF(H82=0,0,IF($D82="X",Constanten!C$3,1)*(Constanten!C$9+Q82*Constanten!C$6+R82*Constanten!C$7+S82*Constanten!C$8)*Constanten!C$2+H82*Constanten!C$4*Constanten!C$2)</f>
        <v>47089</v>
      </c>
      <c r="AE82" s="81">
        <f>IF(I82=0,0,IF($D82="X",Constanten!D$3,1)*(Constanten!D$9+T82*Constanten!D$5+U82*Constanten!D$6+V82*Constanten!D$7+W82*Constanten!D$8)*Constanten!D$2+I82*Constanten!D$4*Constanten!D$2)</f>
        <v>38135</v>
      </c>
      <c r="AF82" s="20">
        <f>IF(J82=0,0,IF($D82="X",Constanten!E$3,1)*(Constanten!E$9+X82*Constanten!E$5+Y82*Constanten!E$6+Z82*Constanten!E$7+AA82*Constanten!E$8)*Constanten!E$2+J82*Constanten!E$4*Constanten!E$2)</f>
        <v>38560</v>
      </c>
      <c r="AH82" s="130">
        <f>IF(D82="x",0.5*P82*1000,P82*1000)</f>
        <v>0</v>
      </c>
      <c r="AI82" s="130">
        <v>0</v>
      </c>
      <c r="AJ82" s="142">
        <v>2840</v>
      </c>
      <c r="AK82" s="84">
        <v>0</v>
      </c>
    </row>
    <row r="83" spans="1:37" x14ac:dyDescent="0.35">
      <c r="A83" s="8" t="s">
        <v>160</v>
      </c>
      <c r="B83" s="9" t="s">
        <v>279</v>
      </c>
      <c r="C83" s="9" t="s">
        <v>304</v>
      </c>
      <c r="D83" s="77" t="s">
        <v>161</v>
      </c>
      <c r="E83" s="78">
        <v>20151</v>
      </c>
      <c r="G83" s="79">
        <v>223</v>
      </c>
      <c r="H83" s="79">
        <v>231</v>
      </c>
      <c r="I83" s="79">
        <v>241</v>
      </c>
      <c r="J83" s="107">
        <v>226</v>
      </c>
      <c r="L83" s="82">
        <v>3</v>
      </c>
      <c r="M83" s="115">
        <v>19</v>
      </c>
      <c r="N83" s="73">
        <v>1</v>
      </c>
      <c r="O83" s="83">
        <v>1</v>
      </c>
      <c r="P83" s="121">
        <v>5</v>
      </c>
      <c r="Q83" s="111">
        <v>17</v>
      </c>
      <c r="R83" s="73">
        <v>1</v>
      </c>
      <c r="S83" s="83">
        <v>1</v>
      </c>
      <c r="T83" s="82">
        <v>5</v>
      </c>
      <c r="U83" s="124">
        <v>30</v>
      </c>
      <c r="V83" s="73"/>
      <c r="W83" s="83">
        <v>3</v>
      </c>
      <c r="X83" s="82">
        <v>3</v>
      </c>
      <c r="Y83" s="124">
        <v>21</v>
      </c>
      <c r="Z83" s="73">
        <v>1</v>
      </c>
      <c r="AA83" s="83"/>
      <c r="AB83" s="75"/>
      <c r="AC83" s="81">
        <f>IF(G83=0,0,IF($D83="X",Constanten!B$3,1)*(Constanten!B$9+M83*Constanten!B$6+N83*Constanten!B$7+O83*Constanten!B$8)*Constanten!B$2+G83*Constanten!B$4*Constanten!B$2)</f>
        <v>57779</v>
      </c>
      <c r="AD83" s="81">
        <f>IF(H83=0,0,IF($D83="X",Constanten!C$3,1)*(Constanten!C$9+Q83*Constanten!C$6+R83*Constanten!C$7+S83*Constanten!C$8)*Constanten!C$2+H83*Constanten!C$4*Constanten!C$2)</f>
        <v>57287</v>
      </c>
      <c r="AE83" s="81">
        <f>IF(I83=0,0,IF($D83="X",Constanten!D$3,1)*(Constanten!D$9+T83*Constanten!D$5+U83*Constanten!D$6+V83*Constanten!D$7+W83*Constanten!D$8)*Constanten!D$2+I83*Constanten!D$4*Constanten!D$2)</f>
        <v>80485</v>
      </c>
      <c r="AF83" s="20">
        <f>IF(J83=0,0,IF($D83="X",Constanten!E$3,1)*(Constanten!E$9+X83*Constanten!E$5+Y83*Constanten!E$6+Z83*Constanten!E$7+AA83*Constanten!E$8)*Constanten!E$2+J83*Constanten!E$4*Constanten!E$2)</f>
        <v>60210</v>
      </c>
      <c r="AH83" s="130">
        <f>IF(D83="x",0.5*P83*1000,P83*1000)+2500</f>
        <v>5000</v>
      </c>
      <c r="AI83" s="130">
        <f>1250</f>
        <v>1250</v>
      </c>
      <c r="AJ83" s="142">
        <v>11780</v>
      </c>
      <c r="AK83" s="84">
        <v>0</v>
      </c>
    </row>
    <row r="84" spans="1:37" x14ac:dyDescent="0.35">
      <c r="A84" s="8" t="s">
        <v>177</v>
      </c>
      <c r="B84" s="9" t="s">
        <v>143</v>
      </c>
      <c r="C84" s="9" t="s">
        <v>143</v>
      </c>
      <c r="D84" s="77"/>
      <c r="E84" s="78">
        <v>41142</v>
      </c>
      <c r="G84" s="79">
        <v>672</v>
      </c>
      <c r="H84" s="79">
        <v>696</v>
      </c>
      <c r="I84" s="79">
        <v>712</v>
      </c>
      <c r="J84" s="107">
        <v>765</v>
      </c>
      <c r="L84" s="82">
        <v>3</v>
      </c>
      <c r="M84" s="115">
        <v>2</v>
      </c>
      <c r="N84" s="73">
        <v>1</v>
      </c>
      <c r="O84" s="83"/>
      <c r="P84" s="121">
        <v>5</v>
      </c>
      <c r="Q84" s="111">
        <v>1</v>
      </c>
      <c r="R84" s="73"/>
      <c r="S84" s="83"/>
      <c r="T84" s="82">
        <v>10</v>
      </c>
      <c r="U84" s="124"/>
      <c r="V84" s="73"/>
      <c r="W84" s="83"/>
      <c r="X84" s="82">
        <v>5</v>
      </c>
      <c r="Y84" s="124">
        <v>1</v>
      </c>
      <c r="Z84" s="73">
        <v>1</v>
      </c>
      <c r="AA84" s="83"/>
      <c r="AB84" s="75"/>
      <c r="AC84" s="81">
        <f>IF(G84=0,0,IF($D84="X",Constanten!B$3,1)*(Constanten!B$9+M84*Constanten!B$6+N84*Constanten!B$7+O84*Constanten!B$8)*Constanten!B$2+G84*Constanten!B$4*Constanten!B$2)</f>
        <v>88056</v>
      </c>
      <c r="AD84" s="81">
        <f>IF(H84=0,0,IF($D84="X",Constanten!C$3,1)*(Constanten!C$9+Q84*Constanten!C$6+R84*Constanten!C$7+S84*Constanten!C$8)*Constanten!C$2+H84*Constanten!C$4*Constanten!C$2)</f>
        <v>80592</v>
      </c>
      <c r="AE84" s="81">
        <f>IF(I84=0,0,IF($D84="X",Constanten!D$3,1)*(Constanten!D$9+T84*Constanten!D$5+U84*Constanten!D$6+V84*Constanten!D$7+W84*Constanten!D$8)*Constanten!D$2+I84*Constanten!D$4*Constanten!D$2)</f>
        <v>95520</v>
      </c>
      <c r="AF84" s="20">
        <f>IF(J84=0,0,IF($D84="X",Constanten!E$3,1)*(Constanten!E$9+X84*Constanten!E$5+Y84*Constanten!E$6+Z84*Constanten!E$7+AA84*Constanten!E$8)*Constanten!E$2+J84*Constanten!E$4*Constanten!E$2)</f>
        <v>109025</v>
      </c>
      <c r="AH84" s="130">
        <f>IF(D84="x",0.5*P84*1000,P84*1000)</f>
        <v>5000</v>
      </c>
      <c r="AI84" s="130">
        <v>0</v>
      </c>
      <c r="AJ84" s="142">
        <v>0</v>
      </c>
      <c r="AK84" s="84">
        <v>0</v>
      </c>
    </row>
    <row r="85" spans="1:37" x14ac:dyDescent="0.35">
      <c r="A85" s="8" t="s">
        <v>164</v>
      </c>
      <c r="B85" s="9" t="s">
        <v>280</v>
      </c>
      <c r="C85" s="9" t="s">
        <v>303</v>
      </c>
      <c r="D85" s="77" t="s">
        <v>161</v>
      </c>
      <c r="E85" s="78">
        <v>20151</v>
      </c>
      <c r="G85" s="79">
        <v>199</v>
      </c>
      <c r="H85" s="79">
        <v>204</v>
      </c>
      <c r="I85" s="79">
        <v>204</v>
      </c>
      <c r="J85" s="107">
        <v>198</v>
      </c>
      <c r="L85" s="82">
        <v>5</v>
      </c>
      <c r="M85" s="115">
        <v>13</v>
      </c>
      <c r="N85" s="73">
        <v>2</v>
      </c>
      <c r="O85" s="83">
        <v>1</v>
      </c>
      <c r="P85" s="121">
        <v>3</v>
      </c>
      <c r="Q85" s="111">
        <v>12</v>
      </c>
      <c r="R85" s="73">
        <v>4</v>
      </c>
      <c r="S85" s="83"/>
      <c r="T85" s="82">
        <v>2</v>
      </c>
      <c r="U85" s="124">
        <v>25</v>
      </c>
      <c r="V85" s="73"/>
      <c r="W85" s="83"/>
      <c r="X85" s="82">
        <v>6</v>
      </c>
      <c r="Y85" s="124">
        <v>19</v>
      </c>
      <c r="Z85" s="73">
        <v>1</v>
      </c>
      <c r="AA85" s="83">
        <v>3</v>
      </c>
      <c r="AB85" s="75"/>
      <c r="AC85" s="81">
        <f>IF(G85=0,0,IF($D85="X",Constanten!B$3,1)*(Constanten!B$9+M85*Constanten!B$6+N85*Constanten!B$7+O85*Constanten!B$8)*Constanten!B$2+G85*Constanten!B$4*Constanten!B$2)</f>
        <v>55027</v>
      </c>
      <c r="AD85" s="81">
        <f>IF(H85=0,0,IF($D85="X",Constanten!C$3,1)*(Constanten!C$9+Q85*Constanten!C$6+R85*Constanten!C$7+S85*Constanten!C$8)*Constanten!C$2+H85*Constanten!C$4*Constanten!C$2)</f>
        <v>60208</v>
      </c>
      <c r="AE85" s="81">
        <f>IF(I85=0,0,IF($D85="X",Constanten!D$3,1)*(Constanten!D$9+T85*Constanten!D$5+U85*Constanten!D$6+V85*Constanten!D$7+W85*Constanten!D$8)*Constanten!D$2+I85*Constanten!D$4*Constanten!D$2)</f>
        <v>55840</v>
      </c>
      <c r="AF85" s="20">
        <f>IF(J85=0,0,IF($D85="X",Constanten!E$3,1)*(Constanten!E$9+X85*Constanten!E$5+Y85*Constanten!E$6+Z85*Constanten!E$7+AA85*Constanten!E$8)*Constanten!E$2+J85*Constanten!E$4*Constanten!E$2)</f>
        <v>72330</v>
      </c>
      <c r="AH85" s="130">
        <f>IF(D85="x",0.5*P85*1000,P85*1000)+7500</f>
        <v>9000</v>
      </c>
      <c r="AI85" s="130">
        <v>0</v>
      </c>
      <c r="AJ85" s="142">
        <v>11660</v>
      </c>
      <c r="AK85" s="84">
        <v>0</v>
      </c>
    </row>
    <row r="86" spans="1:37" x14ac:dyDescent="0.35">
      <c r="A86" s="8" t="s">
        <v>215</v>
      </c>
      <c r="B86" s="9" t="s">
        <v>283</v>
      </c>
      <c r="C86" s="9" t="s">
        <v>283</v>
      </c>
      <c r="D86" s="77" t="s">
        <v>161</v>
      </c>
      <c r="E86" s="78">
        <v>41071</v>
      </c>
      <c r="G86" s="79">
        <v>197</v>
      </c>
      <c r="H86" s="79">
        <v>200</v>
      </c>
      <c r="I86" s="79">
        <v>202</v>
      </c>
      <c r="J86" s="107">
        <v>192</v>
      </c>
      <c r="L86" s="82">
        <v>2</v>
      </c>
      <c r="M86" s="115">
        <v>18</v>
      </c>
      <c r="N86" s="73">
        <v>1</v>
      </c>
      <c r="O86" s="83">
        <v>1</v>
      </c>
      <c r="P86" s="121">
        <v>1</v>
      </c>
      <c r="Q86" s="111">
        <v>9</v>
      </c>
      <c r="R86" s="73">
        <v>1</v>
      </c>
      <c r="S86" s="83"/>
      <c r="T86" s="82">
        <v>4</v>
      </c>
      <c r="U86" s="124">
        <v>20</v>
      </c>
      <c r="V86" s="73"/>
      <c r="W86" s="83"/>
      <c r="X86" s="82">
        <v>2</v>
      </c>
      <c r="Y86" s="124">
        <v>13</v>
      </c>
      <c r="Z86" s="73">
        <v>2</v>
      </c>
      <c r="AA86" s="83">
        <v>2</v>
      </c>
      <c r="AB86" s="75"/>
      <c r="AC86" s="81">
        <f>IF(G86=0,0,IF($D86="X",Constanten!B$3,1)*(Constanten!B$9+M86*Constanten!B$6+N86*Constanten!B$7+O86*Constanten!B$8)*Constanten!B$2+G86*Constanten!B$4*Constanten!B$2)</f>
        <v>54881</v>
      </c>
      <c r="AD86" s="81">
        <f>IF(H86=0,0,IF($D86="X",Constanten!C$3,1)*(Constanten!C$9+Q86*Constanten!C$6+R86*Constanten!C$7+S86*Constanten!C$8)*Constanten!C$2+H86*Constanten!C$4*Constanten!C$2)</f>
        <v>41900</v>
      </c>
      <c r="AE86" s="81">
        <f>IF(I86=0,0,IF($D86="X",Constanten!D$3,1)*(Constanten!D$9+T86*Constanten!D$5+U86*Constanten!D$6+V86*Constanten!D$7+W86*Constanten!D$8)*Constanten!D$2+I86*Constanten!D$4*Constanten!D$2)</f>
        <v>51670</v>
      </c>
      <c r="AF86" s="20">
        <f>IF(J86=0,0,IF($D86="X",Constanten!E$3,1)*(Constanten!E$9+X86*Constanten!E$5+Y86*Constanten!E$6+Z86*Constanten!E$7+AA86*Constanten!E$8)*Constanten!E$2+J86*Constanten!E$4*Constanten!E$2)</f>
        <v>64820</v>
      </c>
      <c r="AH86" s="130">
        <f>IF(D86="x",0.5*P86*1000,P86*1000)</f>
        <v>500</v>
      </c>
      <c r="AI86" s="130">
        <f>1250</f>
        <v>1250</v>
      </c>
      <c r="AJ86" s="142">
        <v>7880</v>
      </c>
      <c r="AK86" s="84">
        <v>0</v>
      </c>
    </row>
    <row r="87" spans="1:37" x14ac:dyDescent="0.35">
      <c r="A87" s="8" t="s">
        <v>216</v>
      </c>
      <c r="B87" s="9" t="s">
        <v>284</v>
      </c>
      <c r="C87" s="9" t="s">
        <v>284</v>
      </c>
      <c r="D87" s="77" t="s">
        <v>161</v>
      </c>
      <c r="E87" s="78">
        <v>41071</v>
      </c>
      <c r="G87" s="79">
        <v>179</v>
      </c>
      <c r="H87" s="79">
        <v>183</v>
      </c>
      <c r="I87" s="79">
        <v>190</v>
      </c>
      <c r="J87" s="107">
        <v>200</v>
      </c>
      <c r="L87" s="82">
        <v>1</v>
      </c>
      <c r="M87" s="115">
        <v>19</v>
      </c>
      <c r="N87" s="73">
        <v>2</v>
      </c>
      <c r="O87" s="83"/>
      <c r="P87" s="121">
        <v>3</v>
      </c>
      <c r="Q87" s="111">
        <v>12</v>
      </c>
      <c r="R87" s="73"/>
      <c r="S87" s="83"/>
      <c r="T87" s="82">
        <v>2</v>
      </c>
      <c r="U87" s="124">
        <v>20</v>
      </c>
      <c r="V87" s="73"/>
      <c r="W87" s="83">
        <v>1</v>
      </c>
      <c r="X87" s="82"/>
      <c r="Y87" s="124">
        <v>15</v>
      </c>
      <c r="Z87" s="73">
        <v>1</v>
      </c>
      <c r="AA87" s="83">
        <v>2</v>
      </c>
      <c r="AB87" s="75"/>
      <c r="AC87" s="81">
        <f>IF(G87=0,0,IF($D87="X",Constanten!B$3,1)*(Constanten!B$9+M87*Constanten!B$6+N87*Constanten!B$7+O87*Constanten!B$8)*Constanten!B$2+G87*Constanten!B$4*Constanten!B$2)</f>
        <v>54567</v>
      </c>
      <c r="AD87" s="81">
        <f>IF(H87=0,0,IF($D87="X",Constanten!C$3,1)*(Constanten!C$9+Q87*Constanten!C$6+R87*Constanten!C$7+S87*Constanten!C$8)*Constanten!C$2+H87*Constanten!C$4*Constanten!C$2)</f>
        <v>38591</v>
      </c>
      <c r="AE87" s="81">
        <f>IF(I87=0,0,IF($D87="X",Constanten!D$3,1)*(Constanten!D$9+T87*Constanten!D$5+U87*Constanten!D$6+V87*Constanten!D$7+W87*Constanten!D$8)*Constanten!D$2+I87*Constanten!D$4*Constanten!D$2)</f>
        <v>54650</v>
      </c>
      <c r="AF87" s="20">
        <f>IF(J87=0,0,IF($D87="X",Constanten!E$3,1)*(Constanten!E$9+X87*Constanten!E$5+Y87*Constanten!E$6+Z87*Constanten!E$7+AA87*Constanten!E$8)*Constanten!E$2+J87*Constanten!E$4*Constanten!E$2)</f>
        <v>60500</v>
      </c>
      <c r="AH87" s="130">
        <f>IF(D87="x",0.5*P87*1000,P87*1000)+2500</f>
        <v>4000</v>
      </c>
      <c r="AI87" s="130">
        <f>2500</f>
        <v>2500</v>
      </c>
      <c r="AJ87" s="142">
        <v>8870</v>
      </c>
      <c r="AK87" s="84">
        <v>0</v>
      </c>
    </row>
    <row r="88" spans="1:37" x14ac:dyDescent="0.35">
      <c r="A88" s="8" t="s">
        <v>214</v>
      </c>
      <c r="B88" s="9" t="s">
        <v>285</v>
      </c>
      <c r="C88" s="9" t="s">
        <v>285</v>
      </c>
      <c r="D88" s="77" t="s">
        <v>161</v>
      </c>
      <c r="E88" s="78">
        <v>41071</v>
      </c>
      <c r="G88" s="79">
        <v>211</v>
      </c>
      <c r="H88" s="79">
        <v>217</v>
      </c>
      <c r="I88" s="79">
        <v>209</v>
      </c>
      <c r="J88" s="107">
        <v>216</v>
      </c>
      <c r="L88" s="82">
        <v>2</v>
      </c>
      <c r="M88" s="115">
        <v>9</v>
      </c>
      <c r="N88" s="73">
        <v>1</v>
      </c>
      <c r="O88" s="83"/>
      <c r="P88" s="121"/>
      <c r="Q88" s="111">
        <v>14</v>
      </c>
      <c r="R88" s="73">
        <v>1</v>
      </c>
      <c r="S88" s="83">
        <v>1</v>
      </c>
      <c r="T88" s="82">
        <v>2</v>
      </c>
      <c r="U88" s="124">
        <v>10</v>
      </c>
      <c r="V88" s="73">
        <v>1</v>
      </c>
      <c r="W88" s="83">
        <v>2</v>
      </c>
      <c r="X88" s="82"/>
      <c r="Y88" s="124">
        <v>19</v>
      </c>
      <c r="Z88" s="73">
        <v>1</v>
      </c>
      <c r="AA88" s="83">
        <v>1</v>
      </c>
      <c r="AB88" s="75"/>
      <c r="AC88" s="81">
        <f>IF(G88=0,0,IF($D88="X",Constanten!B$3,1)*(Constanten!B$9+M88*Constanten!B$6+N88*Constanten!B$7+O88*Constanten!B$8)*Constanten!B$2+G88*Constanten!B$4*Constanten!B$2)</f>
        <v>41903</v>
      </c>
      <c r="AD88" s="81">
        <f>IF(H88=0,0,IF($D88="X",Constanten!C$3,1)*(Constanten!C$9+Q88*Constanten!C$6+R88*Constanten!C$7+S88*Constanten!C$8)*Constanten!C$2+H88*Constanten!C$4*Constanten!C$2)</f>
        <v>53209</v>
      </c>
      <c r="AE88" s="81">
        <f>IF(I88=0,0,IF($D88="X",Constanten!D$3,1)*(Constanten!D$9+T88*Constanten!D$5+U88*Constanten!D$6+V88*Constanten!D$7+W88*Constanten!D$8)*Constanten!D$2+I88*Constanten!D$4*Constanten!D$2)</f>
        <v>57265</v>
      </c>
      <c r="AF88" s="20">
        <f>IF(J88=0,0,IF($D88="X",Constanten!E$3,1)*(Constanten!E$9+X88*Constanten!E$5+Y88*Constanten!E$6+Z88*Constanten!E$7+AA88*Constanten!E$8)*Constanten!E$2+J88*Constanten!E$4*Constanten!E$2)</f>
        <v>60860</v>
      </c>
      <c r="AH88" s="130">
        <f>3750</f>
        <v>3750</v>
      </c>
      <c r="AI88" s="130">
        <f>2500</f>
        <v>2500</v>
      </c>
      <c r="AJ88" s="142">
        <v>1250</v>
      </c>
      <c r="AK88" s="84">
        <v>0</v>
      </c>
    </row>
    <row r="89" spans="1:37" x14ac:dyDescent="0.35">
      <c r="A89" s="8" t="s">
        <v>165</v>
      </c>
      <c r="B89" s="9" t="s">
        <v>145</v>
      </c>
      <c r="C89" s="9" t="s">
        <v>145</v>
      </c>
      <c r="D89" s="77"/>
      <c r="E89" s="78">
        <v>42696</v>
      </c>
      <c r="G89" s="79">
        <v>914</v>
      </c>
      <c r="H89" s="79">
        <v>834</v>
      </c>
      <c r="I89" s="79">
        <v>839</v>
      </c>
      <c r="J89" s="107">
        <v>822</v>
      </c>
      <c r="L89" s="82">
        <v>2</v>
      </c>
      <c r="M89" s="115"/>
      <c r="N89" s="73">
        <v>2</v>
      </c>
      <c r="O89" s="83"/>
      <c r="P89" s="121">
        <v>3</v>
      </c>
      <c r="Q89" s="111">
        <v>2</v>
      </c>
      <c r="R89" s="73"/>
      <c r="S89" s="83"/>
      <c r="T89" s="82">
        <v>7</v>
      </c>
      <c r="U89" s="124">
        <v>1</v>
      </c>
      <c r="V89" s="73">
        <v>2</v>
      </c>
      <c r="W89" s="83"/>
      <c r="X89" s="82"/>
      <c r="Y89" s="124">
        <v>3</v>
      </c>
      <c r="Z89" s="73">
        <v>1</v>
      </c>
      <c r="AA89" s="83"/>
      <c r="AB89" s="75"/>
      <c r="AC89" s="81">
        <f>IF(G89=0,0,IF($D89="X",Constanten!B$3,1)*(Constanten!B$9+M89*Constanten!B$6+N89*Constanten!B$7+O89*Constanten!B$8)*Constanten!B$2+G89*Constanten!B$4*Constanten!B$2)</f>
        <v>111722</v>
      </c>
      <c r="AD89" s="81">
        <f>IF(H89=0,0,IF($D89="X",Constanten!C$3,1)*(Constanten!C$9+Q89*Constanten!C$6+R89*Constanten!C$7+S89*Constanten!C$8)*Constanten!C$2+H89*Constanten!C$4*Constanten!C$2)</f>
        <v>93218</v>
      </c>
      <c r="AE89" s="81">
        <f>IF(I89=0,0,IF($D89="X",Constanten!D$3,1)*(Constanten!D$9+T89*Constanten!D$5+U89*Constanten!D$6+V89*Constanten!D$7+W89*Constanten!D$8)*Constanten!D$2+I89*Constanten!D$4*Constanten!D$2)</f>
        <v>129315</v>
      </c>
      <c r="AF89" s="20">
        <f>IF(J89=0,0,IF($D89="X",Constanten!E$3,1)*(Constanten!E$9+X89*Constanten!E$5+Y89*Constanten!E$6+Z89*Constanten!E$7+AA89*Constanten!E$8)*Constanten!E$2+J89*Constanten!E$4*Constanten!E$2)</f>
        <v>112870</v>
      </c>
      <c r="AH89" s="130">
        <f>IF(D89="x",0.5*P89*1000,P89*1000)</f>
        <v>3000</v>
      </c>
      <c r="AI89" s="130">
        <v>0</v>
      </c>
      <c r="AJ89" s="142">
        <v>620</v>
      </c>
      <c r="AK89" s="84">
        <v>0</v>
      </c>
    </row>
    <row r="90" spans="1:37" x14ac:dyDescent="0.35">
      <c r="A90" s="8" t="s">
        <v>242</v>
      </c>
      <c r="B90" s="9" t="s">
        <v>145</v>
      </c>
      <c r="C90" s="9" t="s">
        <v>145</v>
      </c>
      <c r="D90" s="77"/>
      <c r="E90" s="78">
        <v>42696</v>
      </c>
      <c r="G90" s="79"/>
      <c r="H90" s="79">
        <v>173</v>
      </c>
      <c r="I90" s="79">
        <v>190</v>
      </c>
      <c r="J90" s="107">
        <v>218</v>
      </c>
      <c r="L90" s="82"/>
      <c r="M90" s="115"/>
      <c r="N90" s="73"/>
      <c r="O90" s="83"/>
      <c r="P90" s="121"/>
      <c r="Q90" s="111"/>
      <c r="R90" s="73"/>
      <c r="S90" s="83"/>
      <c r="T90" s="82"/>
      <c r="U90" s="124"/>
      <c r="V90" s="73"/>
      <c r="W90" s="83"/>
      <c r="X90" s="82"/>
      <c r="Y90" s="124"/>
      <c r="Z90" s="73"/>
      <c r="AA90" s="83"/>
      <c r="AB90" s="75"/>
      <c r="AC90" s="81">
        <f>IF(G90=0,0,IF($D90="X",Constanten!B$3,1)*(Constanten!B$9+M90*Constanten!B$6+N90*Constanten!B$7+O90*Constanten!B$8)*Constanten!B$2+G90*Constanten!B$4*Constanten!B$2)</f>
        <v>0</v>
      </c>
      <c r="AD90" s="81">
        <f>IF(H90=0,0,IF($D90="X",Constanten!C$3,1)*(Constanten!C$9+Q90*Constanten!C$6+R90*Constanten!C$7+S90*Constanten!C$8)*Constanten!C$2+H90*Constanten!C$4*Constanten!C$2)</f>
        <v>38321</v>
      </c>
      <c r="AE90" s="81">
        <f>IF(I90=0,0,IF($D90="X",Constanten!D$3,1)*(Constanten!D$9+T90*Constanten!D$5+U90*Constanten!D$6+V90*Constanten!D$7+W90*Constanten!D$8)*Constanten!D$2+I90*Constanten!D$4*Constanten!D$2)</f>
        <v>41150</v>
      </c>
      <c r="AF90" s="20">
        <f>IF(J90=0,0,IF($D90="X",Constanten!E$3,1)*(Constanten!E$9+X90*Constanten!E$5+Y90*Constanten!E$6+Z90*Constanten!E$7+AA90*Constanten!E$8)*Constanten!E$2+J90*Constanten!E$4*Constanten!E$2)</f>
        <v>43530</v>
      </c>
      <c r="AH90" s="130">
        <f>IF(D90="x",0.5*P90*1000,P90*1000)</f>
        <v>0</v>
      </c>
      <c r="AI90" s="130">
        <v>0</v>
      </c>
      <c r="AJ90" s="142">
        <v>0</v>
      </c>
      <c r="AK90" s="84">
        <v>0</v>
      </c>
    </row>
    <row r="91" spans="1:37" x14ac:dyDescent="0.35">
      <c r="A91" s="8" t="s">
        <v>203</v>
      </c>
      <c r="B91" s="9" t="s">
        <v>109</v>
      </c>
      <c r="C91" s="9" t="s">
        <v>146</v>
      </c>
      <c r="D91" s="77"/>
      <c r="E91" s="78">
        <v>20151</v>
      </c>
      <c r="G91" s="79">
        <v>613</v>
      </c>
      <c r="H91" s="79">
        <v>602</v>
      </c>
      <c r="I91" s="79">
        <v>636</v>
      </c>
      <c r="J91" s="107">
        <v>716</v>
      </c>
      <c r="L91" s="82">
        <v>3</v>
      </c>
      <c r="M91" s="115"/>
      <c r="N91" s="73">
        <v>1</v>
      </c>
      <c r="O91" s="83"/>
      <c r="P91" s="121">
        <v>2</v>
      </c>
      <c r="Q91" s="111"/>
      <c r="R91" s="73">
        <v>1</v>
      </c>
      <c r="S91" s="83"/>
      <c r="T91" s="82"/>
      <c r="U91" s="124"/>
      <c r="V91" s="73"/>
      <c r="W91" s="83"/>
      <c r="X91" s="82">
        <v>2</v>
      </c>
      <c r="Y91" s="124"/>
      <c r="Z91" s="73"/>
      <c r="AA91" s="83">
        <v>1</v>
      </c>
      <c r="AB91" s="75"/>
      <c r="AC91" s="81">
        <f>IF(G91=0,0,IF($D91="X",Constanten!B$3,1)*(Constanten!B$9+M91*Constanten!B$6+N91*Constanten!B$7+O91*Constanten!B$8)*Constanten!B$2+G91*Constanten!B$4*Constanten!B$2)</f>
        <v>79749</v>
      </c>
      <c r="AD91" s="81">
        <f>IF(H91=0,0,IF($D91="X",Constanten!C$3,1)*(Constanten!C$9+Q91*Constanten!C$6+R91*Constanten!C$7+S91*Constanten!C$8)*Constanten!C$2+H91*Constanten!C$4*Constanten!C$2)</f>
        <v>81354</v>
      </c>
      <c r="AE91" s="81">
        <f>IF(I91=0,0,IF($D91="X",Constanten!D$3,1)*(Constanten!D$9+T91*Constanten!D$5+U91*Constanten!D$6+V91*Constanten!D$7+W91*Constanten!D$8)*Constanten!D$2+I91*Constanten!D$4*Constanten!D$2)</f>
        <v>79060</v>
      </c>
      <c r="AF91" s="20">
        <f>IF(J91=0,0,IF($D91="X",Constanten!E$3,1)*(Constanten!E$9+X91*Constanten!E$5+Y91*Constanten!E$6+Z91*Constanten!E$7+AA91*Constanten!E$8)*Constanten!E$2+J91*Constanten!E$4*Constanten!E$2)</f>
        <v>97860</v>
      </c>
      <c r="AH91" s="130">
        <f>IF(D91="x",0.5*P91*1000,P91*1000)+2500</f>
        <v>4500</v>
      </c>
      <c r="AI91" s="130">
        <v>0</v>
      </c>
      <c r="AJ91" s="142">
        <v>0</v>
      </c>
      <c r="AK91" s="84">
        <v>0</v>
      </c>
    </row>
    <row r="92" spans="1:37" x14ac:dyDescent="0.35">
      <c r="A92" s="8" t="s">
        <v>202</v>
      </c>
      <c r="B92" s="9" t="s">
        <v>281</v>
      </c>
      <c r="C92" s="9" t="s">
        <v>147</v>
      </c>
      <c r="D92" s="77"/>
      <c r="E92" s="78">
        <v>20151</v>
      </c>
      <c r="G92" s="79">
        <v>502</v>
      </c>
      <c r="H92" s="79">
        <v>537</v>
      </c>
      <c r="I92" s="79">
        <v>571</v>
      </c>
      <c r="J92" s="107">
        <v>598</v>
      </c>
      <c r="L92" s="82">
        <v>7</v>
      </c>
      <c r="M92" s="115">
        <v>6</v>
      </c>
      <c r="N92" s="73"/>
      <c r="O92" s="83"/>
      <c r="P92" s="121">
        <v>1</v>
      </c>
      <c r="Q92" s="111">
        <v>6</v>
      </c>
      <c r="R92" s="73">
        <v>1</v>
      </c>
      <c r="S92" s="83"/>
      <c r="T92" s="82">
        <v>3</v>
      </c>
      <c r="U92" s="124">
        <v>4</v>
      </c>
      <c r="V92" s="73"/>
      <c r="W92" s="83"/>
      <c r="X92" s="82">
        <v>2</v>
      </c>
      <c r="Y92" s="124">
        <v>5</v>
      </c>
      <c r="Z92" s="73"/>
      <c r="AA92" s="83"/>
      <c r="AB92" s="75"/>
      <c r="AC92" s="81">
        <f>IF(G92=0,0,IF($D92="X",Constanten!B$3,1)*(Constanten!B$9+M92*Constanten!B$6+N92*Constanten!B$7+O92*Constanten!B$8)*Constanten!B$2+G92*Constanten!B$4*Constanten!B$2)</f>
        <v>73646</v>
      </c>
      <c r="AD92" s="81">
        <f>IF(H92=0,0,IF($D92="X",Constanten!C$3,1)*(Constanten!C$9+Q92*Constanten!C$6+R92*Constanten!C$7+S92*Constanten!C$8)*Constanten!C$2+H92*Constanten!C$4*Constanten!C$2)</f>
        <v>88349</v>
      </c>
      <c r="AE92" s="81">
        <f>IF(I92=0,0,IF($D92="X",Constanten!D$3,1)*(Constanten!D$9+T92*Constanten!D$5+U92*Constanten!D$6+V92*Constanten!D$7+W92*Constanten!D$8)*Constanten!D$2+I92*Constanten!D$4*Constanten!D$2)</f>
        <v>84535</v>
      </c>
      <c r="AF92" s="20">
        <f>IF(J92=0,0,IF($D92="X",Constanten!E$3,1)*(Constanten!E$9+X92*Constanten!E$5+Y92*Constanten!E$6+Z92*Constanten!E$7+AA92*Constanten!E$8)*Constanten!E$2+J92*Constanten!E$4*Constanten!E$2)</f>
        <v>87830</v>
      </c>
      <c r="AH92" s="130">
        <f>IF(D92="x",0.5*P92*1000,P92*1000)</f>
        <v>1000</v>
      </c>
      <c r="AI92" s="130">
        <f>3750</f>
        <v>3750</v>
      </c>
      <c r="AJ92" s="142">
        <v>4800</v>
      </c>
      <c r="AK92" s="84">
        <v>0</v>
      </c>
    </row>
    <row r="93" spans="1:37" x14ac:dyDescent="0.35">
      <c r="A93" s="8" t="s">
        <v>200</v>
      </c>
      <c r="B93" s="9" t="s">
        <v>148</v>
      </c>
      <c r="C93" s="9" t="s">
        <v>148</v>
      </c>
      <c r="D93" s="77"/>
      <c r="E93" s="78">
        <v>20151</v>
      </c>
      <c r="G93" s="79">
        <v>1085</v>
      </c>
      <c r="H93" s="79">
        <v>1167</v>
      </c>
      <c r="I93" s="79">
        <v>1180</v>
      </c>
      <c r="J93" s="107">
        <v>1260</v>
      </c>
      <c r="L93" s="82">
        <v>3</v>
      </c>
      <c r="M93" s="115"/>
      <c r="N93" s="73"/>
      <c r="O93" s="83"/>
      <c r="P93" s="121">
        <v>1</v>
      </c>
      <c r="Q93" s="111"/>
      <c r="R93" s="73">
        <v>1</v>
      </c>
      <c r="S93" s="83"/>
      <c r="T93" s="82">
        <v>4</v>
      </c>
      <c r="U93" s="124"/>
      <c r="V93" s="73"/>
      <c r="W93" s="83"/>
      <c r="X93" s="82">
        <v>3</v>
      </c>
      <c r="Y93" s="124"/>
      <c r="Z93" s="73"/>
      <c r="AA93" s="83"/>
      <c r="AB93" s="75"/>
      <c r="AC93" s="81">
        <f>IF(G93=0,0,IF($D93="X",Constanten!B$3,1)*(Constanten!B$9+M93*Constanten!B$6+N93*Constanten!B$7+O93*Constanten!B$8)*Constanten!B$2+G93*Constanten!B$4*Constanten!B$2)</f>
        <v>104205</v>
      </c>
      <c r="AD93" s="81">
        <f>IF(H93=0,0,IF($D93="X",Constanten!C$3,1)*(Constanten!C$9+Q93*Constanten!C$6+R93*Constanten!C$7+S93*Constanten!C$8)*Constanten!C$2+H93*Constanten!C$4*Constanten!C$2)</f>
        <v>124859</v>
      </c>
      <c r="AE93" s="81">
        <f>IF(I93=0,0,IF($D93="X",Constanten!D$3,1)*(Constanten!D$9+T93*Constanten!D$5+U93*Constanten!D$6+V93*Constanten!D$7+W93*Constanten!D$8)*Constanten!D$2+I93*Constanten!D$4*Constanten!D$2)</f>
        <v>129300</v>
      </c>
      <c r="AF93" s="20">
        <f>IF(J93=0,0,IF($D93="X",Constanten!E$3,1)*(Constanten!E$9+X93*Constanten!E$5+Y93*Constanten!E$6+Z93*Constanten!E$7+AA93*Constanten!E$8)*Constanten!E$2+J93*Constanten!E$4*Constanten!E$2)</f>
        <v>135100</v>
      </c>
      <c r="AH93" s="130">
        <f>IF(D93="x",0.5*P93*1000,P93*1000)</f>
        <v>1000</v>
      </c>
      <c r="AI93" s="130">
        <v>0</v>
      </c>
      <c r="AJ93" s="142">
        <v>3490</v>
      </c>
      <c r="AK93" s="84">
        <v>0</v>
      </c>
    </row>
    <row r="94" spans="1:37" x14ac:dyDescent="0.35">
      <c r="A94" s="8" t="s">
        <v>201</v>
      </c>
      <c r="B94" s="9" t="s">
        <v>149</v>
      </c>
      <c r="C94" s="9" t="s">
        <v>149</v>
      </c>
      <c r="D94" s="77"/>
      <c r="E94" s="78">
        <v>20151</v>
      </c>
      <c r="G94" s="79">
        <v>771</v>
      </c>
      <c r="H94" s="79">
        <v>765</v>
      </c>
      <c r="I94" s="79">
        <v>772</v>
      </c>
      <c r="J94" s="107">
        <v>751</v>
      </c>
      <c r="L94" s="82">
        <v>1</v>
      </c>
      <c r="M94" s="115">
        <v>8</v>
      </c>
      <c r="N94" s="73">
        <v>1</v>
      </c>
      <c r="O94" s="83"/>
      <c r="P94" s="121">
        <v>6</v>
      </c>
      <c r="Q94" s="111">
        <v>2</v>
      </c>
      <c r="R94" s="73"/>
      <c r="S94" s="83"/>
      <c r="T94" s="82">
        <v>3</v>
      </c>
      <c r="U94" s="124">
        <v>3</v>
      </c>
      <c r="V94" s="73"/>
      <c r="W94" s="83"/>
      <c r="X94" s="82">
        <v>16</v>
      </c>
      <c r="Y94" s="124">
        <v>4</v>
      </c>
      <c r="Z94" s="73">
        <v>1</v>
      </c>
      <c r="AA94" s="83">
        <v>1</v>
      </c>
      <c r="AB94" s="75"/>
      <c r="AC94" s="81">
        <f>IF(G94=0,0,IF($D94="X",Constanten!B$3,1)*(Constanten!B$9+M94*Constanten!B$6+N94*Constanten!B$7+O94*Constanten!B$8)*Constanten!B$2+G94*Constanten!B$4*Constanten!B$2)</f>
        <v>107283</v>
      </c>
      <c r="AD94" s="81">
        <f>IF(H94=0,0,IF($D94="X",Constanten!C$3,1)*(Constanten!C$9+Q94*Constanten!C$6+R94*Constanten!C$7+S94*Constanten!C$8)*Constanten!C$2+H94*Constanten!C$4*Constanten!C$2)</f>
        <v>87905</v>
      </c>
      <c r="AE94" s="81">
        <f>IF(I94=0,0,IF($D94="X",Constanten!D$3,1)*(Constanten!D$9+T94*Constanten!D$5+U94*Constanten!D$6+V94*Constanten!D$7+W94*Constanten!D$8)*Constanten!D$2+I94*Constanten!D$4*Constanten!D$2)</f>
        <v>99620</v>
      </c>
      <c r="AF94" s="20">
        <f>IF(J94=0,0,IF($D94="X",Constanten!E$3,1)*(Constanten!E$9+X94*Constanten!E$5+Y94*Constanten!E$6+Z94*Constanten!E$7+AA94*Constanten!E$8)*Constanten!E$2+J94*Constanten!E$4*Constanten!E$2)</f>
        <v>134835</v>
      </c>
      <c r="AH94" s="130">
        <f>IF(D94="x",0.5*P94*1000,P94*1000)+2500</f>
        <v>8500</v>
      </c>
      <c r="AI94" s="130">
        <v>0</v>
      </c>
      <c r="AJ94" s="142">
        <v>0</v>
      </c>
      <c r="AK94" s="84">
        <v>0</v>
      </c>
    </row>
    <row r="95" spans="1:37" x14ac:dyDescent="0.35">
      <c r="A95" s="8" t="s">
        <v>168</v>
      </c>
      <c r="B95" s="9" t="s">
        <v>267</v>
      </c>
      <c r="C95" s="9" t="s">
        <v>260</v>
      </c>
      <c r="D95" s="77"/>
      <c r="E95" s="78">
        <v>20151</v>
      </c>
      <c r="G95" s="79">
        <v>1529</v>
      </c>
      <c r="H95" s="79">
        <v>1496</v>
      </c>
      <c r="I95" s="79">
        <v>1510</v>
      </c>
      <c r="J95" s="107">
        <v>1570</v>
      </c>
      <c r="L95" s="82">
        <v>2</v>
      </c>
      <c r="M95" s="115"/>
      <c r="N95" s="73"/>
      <c r="O95" s="83"/>
      <c r="P95" s="121">
        <v>4</v>
      </c>
      <c r="Q95" s="111"/>
      <c r="R95" s="73"/>
      <c r="S95" s="83"/>
      <c r="T95" s="82">
        <v>4</v>
      </c>
      <c r="U95" s="124"/>
      <c r="V95" s="73"/>
      <c r="W95" s="83">
        <v>1</v>
      </c>
      <c r="X95" s="82">
        <v>2</v>
      </c>
      <c r="Y95" s="124"/>
      <c r="Z95" s="73">
        <v>1</v>
      </c>
      <c r="AA95" s="83"/>
      <c r="AB95" s="75"/>
      <c r="AC95" s="81">
        <f>IF(G95=0,0,IF($D95="X",Constanten!B$3,1)*(Constanten!B$9+M95*Constanten!B$6+N95*Constanten!B$7+O95*Constanten!B$8)*Constanten!B$2+G95*Constanten!B$4*Constanten!B$2)</f>
        <v>136617</v>
      </c>
      <c r="AD95" s="81">
        <f>IF(H95=0,0,IF($D95="X",Constanten!C$3,1)*(Constanten!C$9+Q95*Constanten!C$6+R95*Constanten!C$7+S95*Constanten!C$8)*Constanten!C$2+H95*Constanten!C$4*Constanten!C$2)</f>
        <v>140192</v>
      </c>
      <c r="AE95" s="81">
        <f>IF(I95=0,0,IF($D95="X",Constanten!D$3,1)*(Constanten!D$9+T95*Constanten!D$5+U95*Constanten!D$6+V95*Constanten!D$7+W95*Constanten!D$8)*Constanten!D$2+I95*Constanten!D$4*Constanten!D$2)</f>
        <v>167350</v>
      </c>
      <c r="AF95" s="20">
        <f>IF(J95=0,0,IF($D95="X",Constanten!E$3,1)*(Constanten!E$9+X95*Constanten!E$5+Y95*Constanten!E$6+Z95*Constanten!E$7+AA95*Constanten!E$8)*Constanten!E$2+J95*Constanten!E$4*Constanten!E$2)</f>
        <v>172450</v>
      </c>
      <c r="AH95" s="130">
        <f>IF(D95="x",0.5*P95*1000,P95*1000)+2500</f>
        <v>6500</v>
      </c>
      <c r="AI95" s="130">
        <f>2500</f>
        <v>2500</v>
      </c>
      <c r="AJ95" s="142">
        <v>0</v>
      </c>
      <c r="AK95" s="84">
        <v>0</v>
      </c>
    </row>
    <row r="96" spans="1:37" x14ac:dyDescent="0.35">
      <c r="A96" s="8" t="s">
        <v>167</v>
      </c>
      <c r="B96" s="9" t="s">
        <v>268</v>
      </c>
      <c r="C96" s="9" t="s">
        <v>266</v>
      </c>
      <c r="D96" s="77"/>
      <c r="E96" s="78">
        <v>20151</v>
      </c>
      <c r="G96" s="79">
        <v>427</v>
      </c>
      <c r="H96" s="79">
        <v>453</v>
      </c>
      <c r="I96" s="79">
        <v>494</v>
      </c>
      <c r="J96" s="107">
        <v>482</v>
      </c>
      <c r="L96" s="82">
        <v>4</v>
      </c>
      <c r="M96" s="115">
        <v>4</v>
      </c>
      <c r="N96" s="73"/>
      <c r="O96" s="83"/>
      <c r="P96" s="121"/>
      <c r="Q96" s="111">
        <v>2</v>
      </c>
      <c r="R96" s="73"/>
      <c r="S96" s="83"/>
      <c r="T96" s="82">
        <v>1</v>
      </c>
      <c r="U96" s="124">
        <v>6</v>
      </c>
      <c r="V96" s="73"/>
      <c r="W96" s="83"/>
      <c r="X96" s="82">
        <v>1</v>
      </c>
      <c r="Y96" s="124">
        <v>2</v>
      </c>
      <c r="Z96" s="73">
        <v>1</v>
      </c>
      <c r="AA96" s="83">
        <v>1</v>
      </c>
      <c r="AB96" s="75"/>
      <c r="AC96" s="81">
        <f>IF(G96=0,0,IF($D96="X",Constanten!B$3,1)*(Constanten!B$9+M96*Constanten!B$6+N96*Constanten!B$7+O96*Constanten!B$8)*Constanten!B$2+G96*Constanten!B$4*Constanten!B$2)</f>
        <v>64171</v>
      </c>
      <c r="AD96" s="81">
        <f>IF(H96=0,0,IF($D96="X",Constanten!C$3,1)*(Constanten!C$9+Q96*Constanten!C$6+R96*Constanten!C$7+S96*Constanten!C$8)*Constanten!C$2+H96*Constanten!C$4*Constanten!C$2)</f>
        <v>63881</v>
      </c>
      <c r="AE96" s="81">
        <f>IF(I96=0,0,IF($D96="X",Constanten!D$3,1)*(Constanten!D$9+T96*Constanten!D$5+U96*Constanten!D$6+V96*Constanten!D$7+W96*Constanten!D$8)*Constanten!D$2+I96*Constanten!D$4*Constanten!D$2)</f>
        <v>79990</v>
      </c>
      <c r="AF96" s="20">
        <f>IF(J96=0,0,IF($D96="X",Constanten!E$3,1)*(Constanten!E$9+X96*Constanten!E$5+Y96*Constanten!E$6+Z96*Constanten!E$7+AA96*Constanten!E$8)*Constanten!E$2+J96*Constanten!E$4*Constanten!E$2)</f>
        <v>92970</v>
      </c>
      <c r="AH96" s="130">
        <f>IF(D96="x",0.5*P96*1000,P96*1000)+5000</f>
        <v>5000</v>
      </c>
      <c r="AI96" s="130">
        <v>0</v>
      </c>
      <c r="AJ96" s="142">
        <v>20380</v>
      </c>
      <c r="AK96" s="84">
        <v>0</v>
      </c>
    </row>
    <row r="97" spans="1:37" ht="15" thickBot="1" x14ac:dyDescent="0.4">
      <c r="A97" s="8" t="s">
        <v>256</v>
      </c>
      <c r="B97" s="9" t="s">
        <v>257</v>
      </c>
      <c r="C97" s="9" t="s">
        <v>257</v>
      </c>
      <c r="D97" s="77"/>
      <c r="E97" s="78">
        <v>20151</v>
      </c>
      <c r="G97" s="79"/>
      <c r="H97" s="79"/>
      <c r="I97" s="79"/>
      <c r="J97" s="107">
        <v>651</v>
      </c>
      <c r="L97" s="82"/>
      <c r="M97" s="115"/>
      <c r="N97" s="73"/>
      <c r="O97" s="83"/>
      <c r="P97" s="121"/>
      <c r="Q97" s="111"/>
      <c r="R97" s="73"/>
      <c r="S97" s="83"/>
      <c r="T97" s="82"/>
      <c r="U97" s="124"/>
      <c r="V97" s="73"/>
      <c r="W97" s="83"/>
      <c r="X97" s="82">
        <v>2</v>
      </c>
      <c r="Y97" s="124">
        <v>2</v>
      </c>
      <c r="Z97" s="73"/>
      <c r="AA97" s="83"/>
      <c r="AB97" s="75"/>
      <c r="AC97" s="81">
        <f>IF(G97=0,0,IF($D97="X",Constanten!B$3,1)*(Constanten!B$9+M97*Constanten!B$6+N97*Constanten!B$7+O97*Constanten!B$8)*Constanten!B$2+G97*Constanten!B$4*Constanten!B$2)</f>
        <v>0</v>
      </c>
      <c r="AD97" s="81">
        <f>IF(H97=0,0,IF($D97="X",Constanten!C$3,1)*(Constanten!C$9+Q97*Constanten!C$6+R97*Constanten!C$7+S97*Constanten!C$8)*Constanten!C$2+H97*Constanten!C$4*Constanten!C$2)</f>
        <v>0</v>
      </c>
      <c r="AE97" s="81">
        <f>IF(I97=0,0,IF($D97="X",Constanten!D$3,1)*(Constanten!D$9+T97*Constanten!D$5+U97*Constanten!D$6+V97*Constanten!D$7+W97*Constanten!D$8)*Constanten!D$2+I97*Constanten!D$4*Constanten!D$2)</f>
        <v>0</v>
      </c>
      <c r="AF97" s="20">
        <f>IF(J97=0,0,IF($D97="X",Constanten!E$3,1)*(Constanten!E$9+X97*Constanten!E$5+Y97*Constanten!E$6+Z97*Constanten!E$7+AA97*Constanten!E$8)*Constanten!E$2+J97*Constanten!E$4*Constanten!E$2)</f>
        <v>86335</v>
      </c>
      <c r="AH97" s="130">
        <f>IF(D97="x",0.5*P97*1000,P97*1000)</f>
        <v>0</v>
      </c>
      <c r="AI97" s="130">
        <v>0</v>
      </c>
      <c r="AJ97" s="142">
        <v>0</v>
      </c>
      <c r="AK97" s="84">
        <v>0</v>
      </c>
    </row>
    <row r="98" spans="1:37" ht="15" thickBot="1" x14ac:dyDescent="0.4">
      <c r="A98" s="4"/>
      <c r="B98" s="85"/>
      <c r="C98" s="85"/>
      <c r="D98" s="86"/>
      <c r="E98" s="87"/>
      <c r="G98" s="88">
        <f>SUM(G4:G97)</f>
        <v>49458</v>
      </c>
      <c r="H98" s="88">
        <f>SUM(H4:H97)</f>
        <v>49315</v>
      </c>
      <c r="I98" s="88">
        <f>SUM(I4:I97)</f>
        <v>49735</v>
      </c>
      <c r="J98" s="104">
        <f>SUM(J4:J97)</f>
        <v>50704</v>
      </c>
      <c r="L98" s="90">
        <f t="shared" ref="L98:AA98" si="1">SUM(L4:L97)</f>
        <v>366</v>
      </c>
      <c r="M98" s="116">
        <f t="shared" si="1"/>
        <v>331</v>
      </c>
      <c r="N98" s="91">
        <f t="shared" si="1"/>
        <v>65</v>
      </c>
      <c r="O98" s="92">
        <f t="shared" si="1"/>
        <v>40</v>
      </c>
      <c r="P98" s="112">
        <f t="shared" si="1"/>
        <v>306</v>
      </c>
      <c r="Q98" s="112">
        <f t="shared" si="1"/>
        <v>260</v>
      </c>
      <c r="R98" s="91">
        <f t="shared" si="1"/>
        <v>65</v>
      </c>
      <c r="S98" s="92">
        <f t="shared" si="1"/>
        <v>34</v>
      </c>
      <c r="T98" s="90">
        <f t="shared" si="1"/>
        <v>292</v>
      </c>
      <c r="U98" s="125">
        <f t="shared" si="1"/>
        <v>307</v>
      </c>
      <c r="V98" s="91">
        <f t="shared" si="1"/>
        <v>42</v>
      </c>
      <c r="W98" s="92">
        <f t="shared" si="1"/>
        <v>25</v>
      </c>
      <c r="X98" s="90">
        <f t="shared" si="1"/>
        <v>402</v>
      </c>
      <c r="Y98" s="125">
        <f t="shared" si="1"/>
        <v>310</v>
      </c>
      <c r="Z98" s="91">
        <f t="shared" si="1"/>
        <v>47</v>
      </c>
      <c r="AA98" s="92">
        <f t="shared" si="1"/>
        <v>26</v>
      </c>
      <c r="AB98" s="75"/>
      <c r="AC98" s="89">
        <f>SUM(AC4:AC97)</f>
        <v>7099934</v>
      </c>
      <c r="AD98" s="89">
        <f>SUM(AD4:AD97)</f>
        <v>7147755</v>
      </c>
      <c r="AE98" s="89">
        <f>SUM(AE4:AE97)</f>
        <v>7627975</v>
      </c>
      <c r="AF98" s="27">
        <f>SUM(AF4:AF97)</f>
        <v>7927340</v>
      </c>
      <c r="AH98" s="89">
        <f>SUM(AH4:AH97)</f>
        <v>469000</v>
      </c>
      <c r="AI98" s="89">
        <f>SUM(AI4:AI97)</f>
        <v>61250</v>
      </c>
      <c r="AJ98" s="89">
        <f>SUM(AJ4:AJ97)</f>
        <v>387790</v>
      </c>
      <c r="AK98" s="27">
        <f>SUM(AK4:AK97)</f>
        <v>0</v>
      </c>
    </row>
    <row r="99" spans="1:37" x14ac:dyDescent="0.35"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37" x14ac:dyDescent="0.35"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37" x14ac:dyDescent="0.35"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37" x14ac:dyDescent="0.35"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37" x14ac:dyDescent="0.35">
      <c r="AG103"/>
      <c r="AH103"/>
      <c r="AI103"/>
      <c r="AJ103"/>
      <c r="AK103"/>
    </row>
    <row r="104" spans="1:37" x14ac:dyDescent="0.35">
      <c r="AG104" s="29"/>
      <c r="AH104" s="29"/>
      <c r="AI104" s="29"/>
      <c r="AJ104" s="29"/>
      <c r="AK104" s="29"/>
    </row>
    <row r="105" spans="1:37" x14ac:dyDescent="0.35">
      <c r="AG105" s="29"/>
      <c r="AH105" s="29"/>
      <c r="AI105" s="29"/>
      <c r="AJ105" s="29"/>
      <c r="AK105" s="29"/>
    </row>
    <row r="106" spans="1:37" x14ac:dyDescent="0.35">
      <c r="AG106" s="3"/>
      <c r="AH106" s="3"/>
      <c r="AI106" s="3"/>
      <c r="AJ106" s="3"/>
      <c r="AK106" s="3"/>
    </row>
    <row r="107" spans="1:37" x14ac:dyDescent="0.35">
      <c r="AG107" s="3"/>
      <c r="AH107" s="3"/>
      <c r="AI107" s="3"/>
      <c r="AJ107" s="3"/>
      <c r="AK107" s="3"/>
    </row>
    <row r="108" spans="1:37" x14ac:dyDescent="0.35">
      <c r="AG108" s="3"/>
      <c r="AH108" s="3"/>
      <c r="AI108" s="3"/>
      <c r="AJ108" s="3"/>
      <c r="AK108" s="3"/>
    </row>
    <row r="109" spans="1:37" x14ac:dyDescent="0.35">
      <c r="AG109" s="3"/>
      <c r="AH109" s="3"/>
      <c r="AI109" s="3"/>
      <c r="AJ109" s="3"/>
      <c r="AK109" s="3"/>
    </row>
    <row r="110" spans="1:37" x14ac:dyDescent="0.35">
      <c r="AG110" s="3"/>
      <c r="AH110" s="3"/>
      <c r="AI110" s="3"/>
      <c r="AJ110" s="3"/>
      <c r="AK110" s="3"/>
    </row>
    <row r="111" spans="1:37" x14ac:dyDescent="0.35">
      <c r="AG111" s="3"/>
      <c r="AH111" s="3"/>
      <c r="AI111" s="3"/>
      <c r="AJ111" s="3"/>
      <c r="AK111" s="3"/>
    </row>
    <row r="112" spans="1:37" x14ac:dyDescent="0.35">
      <c r="AG112" s="3"/>
      <c r="AH112" s="3"/>
      <c r="AI112" s="3"/>
      <c r="AJ112" s="3"/>
      <c r="AK112" s="3"/>
    </row>
    <row r="127" ht="15" customHeight="1" x14ac:dyDescent="0.35"/>
    <row r="128" ht="15" customHeight="1" x14ac:dyDescent="0.35"/>
  </sheetData>
  <sheetProtection autoFilter="0"/>
  <autoFilter ref="A3:AK97" xr:uid="{00000000-0001-0000-0300-000000000000}"/>
  <mergeCells count="4">
    <mergeCell ref="L1:AA1"/>
    <mergeCell ref="AH1:AK1"/>
    <mergeCell ref="G1:J1"/>
    <mergeCell ref="AC1:AF1"/>
  </mergeCells>
  <conditionalFormatting sqref="AG3:AG18 AG20:AG98">
    <cfRule type="cellIs" dxfId="1" priority="63" operator="greaterThan">
      <formula>10000</formula>
    </cfRule>
    <cfRule type="cellIs" dxfId="0" priority="64" operator="lessThan">
      <formula>-5000</formula>
    </cfRule>
  </conditionalFormatting>
  <pageMargins left="0.70866141732283472" right="0.70866141732283472" top="0.74803149606299213" bottom="0.74803149606299213" header="0.31496062992125984" footer="0.31496062992125984"/>
  <pageSetup paperSize="8" scale="42" fitToWidth="2" orientation="landscape" r:id="rId1"/>
  <ignoredErrors>
    <ignoredError sqref="H98:J98 L98:T98 W98:AA9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4094-FC67-45BE-84C2-81F3187CB5CB}">
  <dimension ref="A1:E10"/>
  <sheetViews>
    <sheetView showGridLines="0" zoomScaleNormal="100" workbookViewId="0">
      <selection activeCell="E4" sqref="E4"/>
    </sheetView>
  </sheetViews>
  <sheetFormatPr defaultRowHeight="14.5" x14ac:dyDescent="0.35"/>
  <cols>
    <col min="1" max="1" width="41.26953125" bestFit="1" customWidth="1"/>
    <col min="2" max="2" width="12" bestFit="1" customWidth="1"/>
    <col min="3" max="4" width="12.453125" bestFit="1" customWidth="1"/>
    <col min="5" max="5" width="13.54296875" customWidth="1"/>
  </cols>
  <sheetData>
    <row r="1" spans="1:5" ht="15" thickBot="1" x14ac:dyDescent="0.4">
      <c r="A1" s="7"/>
      <c r="B1" s="7" t="s">
        <v>0</v>
      </c>
      <c r="C1" s="7" t="s">
        <v>1</v>
      </c>
      <c r="D1" s="28" t="s">
        <v>15</v>
      </c>
      <c r="E1" s="28" t="s">
        <v>251</v>
      </c>
    </row>
    <row r="2" spans="1:5" x14ac:dyDescent="0.35">
      <c r="A2" s="6" t="s">
        <v>243</v>
      </c>
      <c r="B2" s="29">
        <v>1</v>
      </c>
      <c r="C2" s="29">
        <v>1</v>
      </c>
      <c r="D2" s="30">
        <v>1</v>
      </c>
      <c r="E2" s="30">
        <v>1</v>
      </c>
    </row>
    <row r="3" spans="1:5" x14ac:dyDescent="0.35">
      <c r="A3" s="6" t="s">
        <v>244</v>
      </c>
      <c r="B3" s="29">
        <v>0.5</v>
      </c>
      <c r="C3" s="29">
        <v>0.5</v>
      </c>
      <c r="D3" s="30">
        <v>0.5</v>
      </c>
      <c r="E3" s="30">
        <v>0.5</v>
      </c>
    </row>
    <row r="4" spans="1:5" x14ac:dyDescent="0.35">
      <c r="A4" s="6" t="s">
        <v>245</v>
      </c>
      <c r="B4" s="3">
        <v>73</v>
      </c>
      <c r="C4" s="3">
        <v>77</v>
      </c>
      <c r="D4" s="33">
        <v>85</v>
      </c>
      <c r="E4" s="33">
        <v>85</v>
      </c>
    </row>
    <row r="5" spans="1:5" x14ac:dyDescent="0.35">
      <c r="A5" s="6" t="s">
        <v>246</v>
      </c>
      <c r="B5" s="3">
        <v>0</v>
      </c>
      <c r="C5" s="3">
        <v>0</v>
      </c>
      <c r="D5" s="33">
        <v>1000</v>
      </c>
      <c r="E5" s="33">
        <v>1000</v>
      </c>
    </row>
    <row r="6" spans="1:5" x14ac:dyDescent="0.35">
      <c r="A6" s="6" t="s">
        <v>247</v>
      </c>
      <c r="B6" s="3">
        <v>2000</v>
      </c>
      <c r="C6" s="3">
        <v>2000</v>
      </c>
      <c r="D6" s="33">
        <v>2000</v>
      </c>
      <c r="E6" s="33">
        <v>2000</v>
      </c>
    </row>
    <row r="7" spans="1:5" x14ac:dyDescent="0.35">
      <c r="A7" s="6" t="s">
        <v>248</v>
      </c>
      <c r="B7" s="3">
        <v>10000</v>
      </c>
      <c r="C7" s="3">
        <v>10000</v>
      </c>
      <c r="D7" s="33">
        <v>12000</v>
      </c>
      <c r="E7" s="33">
        <v>12000</v>
      </c>
    </row>
    <row r="8" spans="1:5" x14ac:dyDescent="0.35">
      <c r="A8" s="6" t="s">
        <v>249</v>
      </c>
      <c r="B8" s="3">
        <v>10000</v>
      </c>
      <c r="C8" s="3">
        <v>10000</v>
      </c>
      <c r="D8" s="33">
        <v>10000</v>
      </c>
      <c r="E8" s="33">
        <v>10000</v>
      </c>
    </row>
    <row r="9" spans="1:5" ht="15" thickBot="1" x14ac:dyDescent="0.4">
      <c r="A9" s="32" t="s">
        <v>250</v>
      </c>
      <c r="B9" s="31">
        <v>25000</v>
      </c>
      <c r="C9" s="31">
        <v>25000</v>
      </c>
      <c r="D9" s="34">
        <v>25000</v>
      </c>
      <c r="E9" s="34">
        <v>25000</v>
      </c>
    </row>
    <row r="10" spans="1:5" x14ac:dyDescent="0.35">
      <c r="B10" s="3"/>
      <c r="C10" s="3"/>
      <c r="D10" s="3"/>
      <c r="E10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D31E2BA594345A23A7E6AE16C4627" ma:contentTypeVersion="17" ma:contentTypeDescription="Een nieuw document maken." ma:contentTypeScope="" ma:versionID="267ddde53fa1f7ee20a48fbb97dec7f1">
  <xsd:schema xmlns:xsd="http://www.w3.org/2001/XMLSchema" xmlns:xs="http://www.w3.org/2001/XMLSchema" xmlns:p="http://schemas.microsoft.com/office/2006/metadata/properties" xmlns:ns2="a779d74c-6b42-4428-a044-5e3bf6a4dd20" xmlns:ns3="62d2291b-e9e1-40e3-98f4-ff7cc31e56e5" targetNamespace="http://schemas.microsoft.com/office/2006/metadata/properties" ma:root="true" ma:fieldsID="ac20585f857a17ff48079f6daf51381b" ns2:_="" ns3:_="">
    <xsd:import namespace="a779d74c-6b42-4428-a044-5e3bf6a4dd20"/>
    <xsd:import namespace="62d2291b-e9e1-40e3-98f4-ff7cc31e5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9d74c-6b42-4428-a044-5e3bf6a4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099215a6-94a6-49a2-b4d3-83d629f82f97}" ma:internalName="TaxCatchAll" ma:showField="CatchAllData" ma:web="a779d74c-6b42-4428-a044-5e3bf6a4dd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2291b-e9e1-40e3-98f4-ff7cc31e5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fbded78c-3409-4786-b7bd-bc3f223193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79d74c-6b42-4428-a044-5e3bf6a4dd20">
      <UserInfo>
        <DisplayName>Marijke Terwisscha van Scheltinga</DisplayName>
        <AccountId>38</AccountId>
        <AccountType/>
      </UserInfo>
    </SharedWithUsers>
    <lcf76f155ced4ddcb4097134ff3c332f xmlns="62d2291b-e9e1-40e3-98f4-ff7cc31e56e5">
      <Terms xmlns="http://schemas.microsoft.com/office/infopath/2007/PartnerControls"/>
    </lcf76f155ced4ddcb4097134ff3c332f>
    <TaxCatchAll xmlns="a779d74c-6b42-4428-a044-5e3bf6a4dd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A3D31-B4B1-4D65-A531-69D007495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9d74c-6b42-4428-a044-5e3bf6a4dd20"/>
    <ds:schemaRef ds:uri="62d2291b-e9e1-40e3-98f4-ff7cc31e5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57E73E-18CE-41A9-A8C1-6A2226CF71C6}">
  <ds:schemaRefs>
    <ds:schemaRef ds:uri="http://purl.org/dc/elements/1.1/"/>
    <ds:schemaRef ds:uri="a779d74c-6b42-4428-a044-5e3bf6a4dd20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2d2291b-e9e1-40e3-98f4-ff7cc31e56e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3F6F30-A07D-4779-821D-53AD889E82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Overzicht bestuur</vt:lpstr>
      <vt:lpstr>Overzicht school</vt:lpstr>
      <vt:lpstr>Overzicht detail per school</vt:lpstr>
      <vt:lpstr>Constanten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 van den Berg</dc:creator>
  <cp:keywords/>
  <dc:description/>
  <cp:lastModifiedBy>Jaco van den Berg</cp:lastModifiedBy>
  <cp:revision/>
  <dcterms:created xsi:type="dcterms:W3CDTF">2016-11-30T10:59:22Z</dcterms:created>
  <dcterms:modified xsi:type="dcterms:W3CDTF">2023-12-22T13:00:44Z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0x0101002E9D31E2BA594345A23A7E6AE16C4627</vt:lpwstr>
  </property>
  <property fmtid="{D5CDD505-2E9C-101B-9397-08002B2CF9AE}" pid="3" name="AuthorIds_UIVersion_11776">
    <vt:lpwstr>38</vt:lpwstr>
  </property>
  <property fmtid="{D5CDD505-2E9C-101B-9397-08002B2CF9AE}" pid="4" name="MediaServiceImageTags">
    <vt:lpwstr/>
  </property>
</Properties>
</file>